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7\05\"/>
    </mc:Choice>
  </mc:AlternateContent>
  <bookViews>
    <workbookView xWindow="0" yWindow="0" windowWidth="23040" windowHeight="9672"/>
  </bookViews>
  <sheets>
    <sheet name="Mayo2017" sheetId="1" r:id="rId1"/>
    <sheet name="S18" sheetId="121" r:id="rId2"/>
    <sheet name="S19" sheetId="122" r:id="rId3"/>
    <sheet name="S20" sheetId="123" r:id="rId4"/>
    <sheet name="S21" sheetId="124" r:id="rId5"/>
    <sheet name="MY29" sheetId="125" r:id="rId6"/>
    <sheet name="MY30" sheetId="126" r:id="rId7"/>
    <sheet name="MY31" sheetId="127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CNA">Mayo2017!$B$11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J25" i="1"/>
  <c r="J23" i="1"/>
  <c r="J24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5" i="1"/>
  <c r="E23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4" i="1"/>
  <c r="D23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4" i="1"/>
  <c r="G4" i="127" l="1"/>
  <c r="G5" i="127"/>
  <c r="G6" i="127"/>
  <c r="G7" i="127"/>
  <c r="G8" i="127"/>
  <c r="G9" i="127"/>
  <c r="G10" i="127"/>
  <c r="G11" i="127"/>
  <c r="G12" i="127"/>
  <c r="G13" i="127"/>
  <c r="G14" i="127"/>
  <c r="G15" i="127"/>
  <c r="G16" i="127"/>
  <c r="G17" i="127"/>
  <c r="G18" i="127"/>
  <c r="G19" i="127"/>
  <c r="G20" i="127"/>
  <c r="G21" i="127"/>
  <c r="G22" i="127"/>
  <c r="G23" i="127"/>
  <c r="I25" i="127"/>
  <c r="G4" i="126"/>
  <c r="G5" i="126"/>
  <c r="G6" i="126"/>
  <c r="G7" i="126"/>
  <c r="G8" i="126"/>
  <c r="G9" i="126"/>
  <c r="G10" i="126"/>
  <c r="G11" i="126"/>
  <c r="G12" i="126"/>
  <c r="G13" i="126"/>
  <c r="G14" i="126"/>
  <c r="G15" i="126"/>
  <c r="G16" i="126"/>
  <c r="G17" i="126"/>
  <c r="G18" i="126"/>
  <c r="G19" i="126"/>
  <c r="G20" i="126"/>
  <c r="G21" i="126"/>
  <c r="G22" i="126"/>
  <c r="G23" i="126"/>
  <c r="I25" i="126"/>
  <c r="G4" i="125"/>
  <c r="G5" i="125"/>
  <c r="G6" i="125"/>
  <c r="G7" i="125"/>
  <c r="G8" i="125"/>
  <c r="G9" i="125"/>
  <c r="G10" i="125"/>
  <c r="G11" i="125"/>
  <c r="G12" i="125"/>
  <c r="G13" i="125"/>
  <c r="G14" i="125"/>
  <c r="G15" i="125"/>
  <c r="G16" i="125"/>
  <c r="G17" i="125"/>
  <c r="G18" i="125"/>
  <c r="G19" i="125"/>
  <c r="G20" i="125"/>
  <c r="G21" i="125"/>
  <c r="G22" i="125"/>
  <c r="G23" i="125"/>
  <c r="I25" i="125"/>
  <c r="G4" i="124"/>
  <c r="G5" i="124"/>
  <c r="G6" i="124"/>
  <c r="G7" i="124"/>
  <c r="G8" i="124"/>
  <c r="I8" i="124"/>
  <c r="G9" i="124"/>
  <c r="G10" i="124"/>
  <c r="I10" i="124"/>
  <c r="G11" i="124"/>
  <c r="I11" i="124"/>
  <c r="G12" i="124"/>
  <c r="G13" i="124"/>
  <c r="I13" i="124"/>
  <c r="G14" i="124"/>
  <c r="I14" i="124"/>
  <c r="I25" i="124" s="1"/>
  <c r="G15" i="124"/>
  <c r="G16" i="124"/>
  <c r="I16" i="124"/>
  <c r="G17" i="124"/>
  <c r="I17" i="124"/>
  <c r="G18" i="124"/>
  <c r="G19" i="124"/>
  <c r="G20" i="124"/>
  <c r="G21" i="124"/>
  <c r="G22" i="124"/>
  <c r="G23" i="124"/>
  <c r="I23" i="124"/>
  <c r="G4" i="123"/>
  <c r="G5" i="123"/>
  <c r="G6" i="123"/>
  <c r="I6" i="123"/>
  <c r="G7" i="123"/>
  <c r="I7" i="123"/>
  <c r="G8" i="123"/>
  <c r="I8" i="123"/>
  <c r="G9" i="123"/>
  <c r="I9" i="123"/>
  <c r="G10" i="123"/>
  <c r="I10" i="123"/>
  <c r="G11" i="123"/>
  <c r="G12" i="123"/>
  <c r="I12" i="123"/>
  <c r="G13" i="123"/>
  <c r="I13" i="123"/>
  <c r="G14" i="123"/>
  <c r="I14" i="123"/>
  <c r="G15" i="123"/>
  <c r="G16" i="123"/>
  <c r="I16" i="123"/>
  <c r="G17" i="123"/>
  <c r="G18" i="123"/>
  <c r="I18" i="123"/>
  <c r="G19" i="123"/>
  <c r="G20" i="123"/>
  <c r="G21" i="123"/>
  <c r="I21" i="123"/>
  <c r="G22" i="123"/>
  <c r="G23" i="123"/>
  <c r="I23" i="123"/>
  <c r="I24" i="123"/>
  <c r="G4" i="122"/>
  <c r="G5" i="122"/>
  <c r="G6" i="122"/>
  <c r="G7" i="122"/>
  <c r="I7" i="122"/>
  <c r="G8" i="122"/>
  <c r="I8" i="122"/>
  <c r="G9" i="122"/>
  <c r="I9" i="122"/>
  <c r="G10" i="122"/>
  <c r="I10" i="122"/>
  <c r="G11" i="122"/>
  <c r="G12" i="122"/>
  <c r="G13" i="122"/>
  <c r="I13" i="122"/>
  <c r="G14" i="122"/>
  <c r="I14" i="122"/>
  <c r="I25" i="122" s="1"/>
  <c r="G15" i="122"/>
  <c r="G16" i="122"/>
  <c r="I16" i="122"/>
  <c r="G17" i="122"/>
  <c r="G18" i="122"/>
  <c r="I18" i="122"/>
  <c r="G19" i="122"/>
  <c r="G20" i="122"/>
  <c r="G21" i="122"/>
  <c r="G22" i="122"/>
  <c r="G23" i="122"/>
  <c r="I23" i="122"/>
  <c r="I24" i="122"/>
  <c r="G4" i="121"/>
  <c r="G5" i="121"/>
  <c r="G6" i="121"/>
  <c r="G7" i="121"/>
  <c r="G8" i="121"/>
  <c r="I8" i="121"/>
  <c r="G9" i="121"/>
  <c r="I9" i="121"/>
  <c r="I25" i="121" s="1"/>
  <c r="G10" i="121"/>
  <c r="G11" i="121"/>
  <c r="G12" i="121"/>
  <c r="G13" i="121"/>
  <c r="I13" i="121"/>
  <c r="G14" i="121"/>
  <c r="I14" i="121"/>
  <c r="G15" i="121"/>
  <c r="G16" i="121"/>
  <c r="I16" i="121"/>
  <c r="G17" i="121"/>
  <c r="G18" i="121"/>
  <c r="I18" i="121"/>
  <c r="G19" i="121"/>
  <c r="G20" i="121"/>
  <c r="G21" i="121"/>
  <c r="I21" i="121"/>
  <c r="G22" i="121"/>
  <c r="I22" i="121"/>
  <c r="G23" i="121"/>
  <c r="I23" i="121"/>
  <c r="I24" i="121"/>
  <c r="I25" i="123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 l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2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3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4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5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6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7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comments8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</commentList>
</comments>
</file>

<file path=xl/sharedStrings.xml><?xml version="1.0" encoding="utf-8"?>
<sst xmlns="http://schemas.openxmlformats.org/spreadsheetml/2006/main" count="240" uniqueCount="57">
  <si>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</si>
  <si>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</si>
  <si>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</si>
  <si>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</si>
  <si>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</si>
  <si>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</si>
  <si>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</si>
  <si>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</si>
  <si>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</si>
  <si>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</si>
  <si>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</si>
  <si>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</si>
  <si>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</si>
  <si>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</si>
  <si>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</si>
  <si>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</si>
  <si>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</si>
  <si>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</si>
  <si>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Cierre Anterior</t>
  </si>
  <si>
    <t>Cierre Actual</t>
  </si>
  <si>
    <t>Denominacion</t>
  </si>
  <si>
    <t>Cambio</t>
  </si>
  <si>
    <t>Alicosta BK Holding</t>
  </si>
  <si>
    <t>VOLUMEN ($USD)</t>
  </si>
  <si>
    <t>Otros</t>
  </si>
  <si>
    <t>l</t>
  </si>
  <si>
    <t>Valle Grande Forestal</t>
  </si>
  <si>
    <t>High</t>
  </si>
  <si>
    <t>Low</t>
  </si>
  <si>
    <t>ABK</t>
  </si>
  <si>
    <t>BLV</t>
  </si>
  <si>
    <t>CNC</t>
  </si>
  <si>
    <t>GYQ</t>
  </si>
  <si>
    <t>PCH</t>
  </si>
  <si>
    <t>BRI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</si>
  <si>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</si>
  <si>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</si>
  <si>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</si>
  <si>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</si>
  <si>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</si>
  <si>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</si>
  <si>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</si>
  <si>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</si>
  <si>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</si>
  <si>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</si>
  <si>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</si>
  <si>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</si>
  <si>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CNA</t>
  </si>
  <si>
    <t>Mayo 2017</t>
  </si>
  <si>
    <t>Semana 18, 2017. Del 2-5 de Mayo</t>
  </si>
  <si>
    <t>(Retratorec)</t>
  </si>
  <si>
    <t>Semana 19, 2017. Del 8-12 de Mayo</t>
  </si>
  <si>
    <t>Semana 20, 2017. Del 15-19 de Mayo</t>
  </si>
  <si>
    <t>Semana 21, 2017. Del 22-25 de Mayo</t>
  </si>
  <si>
    <t>Open Mayo 2</t>
  </si>
  <si>
    <t>Close Mayo 31</t>
  </si>
  <si>
    <t>ECI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</si>
</sst>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44" fontId="8" fillId="0" borderId="0" applyFont="0" applyFill="0" applyBorder="0" applyAlignment="0" applyProtection="0"/>
  </cellStyleXfs>
  <cellXfs count="47">
    <xf numFmtId="0" fontId="0" fillId="0" borderId="0" xfId="0"/>
    <xf numFmtId="164" fontId="0" fillId="0" borderId="0" xfId="0" applyNumberFormat="1"/>
    <xf numFmtId="0" fontId="1" fillId="0" borderId="0" xfId="0" applyFont="1" applyAlignment="1">
      <alignment horizontal="center"/>
    </xf>
    <xf numFmtId="10" fontId="0" fillId="0" borderId="0" xfId="0" applyNumberFormat="1"/>
    <xf numFmtId="165" fontId="1" fillId="0" borderId="0" xfId="0" applyNumberFormat="1" applyFont="1"/>
    <xf numFmtId="0" fontId="0" fillId="0" borderId="0" xfId="0" applyFill="1"/>
    <xf numFmtId="164" fontId="0" fillId="0" borderId="0" xfId="0" applyNumberFormat="1" applyFill="1"/>
    <xf numFmtId="10" fontId="0" fillId="0" borderId="0" xfId="0" applyNumberFormat="1" applyFill="1"/>
    <xf numFmtId="0" fontId="1" fillId="0" borderId="0" xfId="0" applyFont="1"/>
    <xf numFmtId="0" fontId="0" fillId="2" borderId="0" xfId="0" applyFill="1"/>
    <xf numFmtId="164" fontId="0" fillId="2" borderId="0" xfId="0" applyNumberFormat="1" applyFill="1"/>
    <xf numFmtId="10" fontId="0" fillId="2" borderId="0" xfId="0" applyNumberFormat="1" applyFill="1"/>
    <xf numFmtId="10" fontId="0" fillId="3" borderId="0" xfId="0" applyNumberFormat="1" applyFill="1"/>
    <xf numFmtId="0" fontId="0" fillId="3" borderId="0" xfId="0" applyFill="1"/>
    <xf numFmtId="164" fontId="0" fillId="3" borderId="0" xfId="0" applyNumberFormat="1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Alignment="1">
      <alignment horizontal="center"/>
    </xf>
    <xf numFmtId="4" fontId="0" fillId="2" borderId="0" xfId="0" applyNumberFormat="1" applyFill="1"/>
    <xf numFmtId="10" fontId="6" fillId="5" borderId="0" xfId="2" applyNumberFormat="1"/>
    <xf numFmtId="0" fontId="6" fillId="5" borderId="0" xfId="2"/>
    <xf numFmtId="164" fontId="6" fillId="5" borderId="0" xfId="2" applyNumberFormat="1"/>
    <xf numFmtId="164" fontId="7" fillId="0" borderId="0" xfId="1" applyNumberFormat="1" applyFont="1" applyFill="1"/>
    <xf numFmtId="164" fontId="6" fillId="5" borderId="0" xfId="2" applyNumberFormat="1" applyAlignment="1">
      <alignment horizontal="center"/>
    </xf>
    <xf numFmtId="4" fontId="0" fillId="3" borderId="0" xfId="0" applyNumberFormat="1" applyFill="1"/>
    <xf numFmtId="164" fontId="0" fillId="0" borderId="0" xfId="3" applyNumberFormat="1" applyFont="1" applyAlignment="1">
      <alignment horizontal="center"/>
    </xf>
    <xf numFmtId="0" fontId="7" fillId="0" borderId="0" xfId="2" applyFont="1" applyFill="1"/>
    <xf numFmtId="164" fontId="7" fillId="0" borderId="0" xfId="2" applyNumberFormat="1" applyFont="1" applyFill="1" applyAlignment="1">
      <alignment horizontal="center"/>
    </xf>
    <xf numFmtId="164" fontId="7" fillId="0" borderId="0" xfId="2" applyNumberFormat="1" applyFont="1" applyFill="1"/>
    <xf numFmtId="10" fontId="7" fillId="0" borderId="0" xfId="1" applyNumberFormat="1" applyFont="1" applyFill="1"/>
    <xf numFmtId="0" fontId="7" fillId="0" borderId="0" xfId="0" applyFont="1" applyFill="1"/>
    <xf numFmtId="164" fontId="7" fillId="0" borderId="0" xfId="0" applyNumberFormat="1" applyFont="1" applyFill="1" applyAlignment="1">
      <alignment horizontal="center"/>
    </xf>
    <xf numFmtId="164" fontId="7" fillId="0" borderId="0" xfId="0" applyNumberFormat="1" applyFont="1" applyFill="1"/>
    <xf numFmtId="0" fontId="7" fillId="0" borderId="0" xfId="1" applyFont="1" applyFill="1"/>
    <xf numFmtId="164" fontId="7" fillId="0" borderId="0" xfId="1" applyNumberFormat="1" applyFont="1" applyFill="1" applyAlignment="1">
      <alignment horizontal="center"/>
    </xf>
    <xf numFmtId="164" fontId="4" fillId="0" borderId="0" xfId="0" applyNumberFormat="1" applyFont="1"/>
    <xf numFmtId="4" fontId="6" fillId="5" borderId="0" xfId="2" applyNumberFormat="1"/>
    <xf numFmtId="10" fontId="7" fillId="0" borderId="0" xfId="2" applyNumberFormat="1" applyFont="1" applyFill="1"/>
    <xf numFmtId="164" fontId="7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4" fontId="0" fillId="0" borderId="0" xfId="0" applyNumberFormat="1" applyFill="1"/>
    <xf numFmtId="0" fontId="7" fillId="0" borderId="0" xfId="0" applyFont="1" applyFill="1" applyAlignment="1">
      <alignment horizontal="center"/>
    </xf>
    <xf numFmtId="4" fontId="6" fillId="5" borderId="0" xfId="2" applyNumberFormat="1" applyAlignment="1">
      <alignment horizontal="center"/>
    </xf>
  </cellXfs>
  <cellStyles count="4">
    <cellStyle name="Bad" xfId="2" builtinId="27"/>
    <cellStyle name="Currency" xfId="3" builtinId="4"/>
    <cellStyle name="Good" xfId="1" builtinId="26"/>
    <cellStyle name="Normal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S18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'S18'!$I$25</c:f>
              <c:numCache>
                <c:formatCode>"$"#,##0.00</c:formatCode>
                <c:ptCount val="1"/>
                <c:pt idx="0">
                  <c:v>428582.7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BF9-4917-AFBD-E482C7261460}"/>
            </c:ext>
          </c:extLst>
        </c:ser>
        <c:ser>
          <c:idx val="1"/>
          <c:order val="1"/>
          <c:tx>
            <c:v>S19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'S19'!$I$25</c:f>
              <c:numCache>
                <c:formatCode>"$"#,##0.00</c:formatCode>
                <c:ptCount val="1"/>
                <c:pt idx="0">
                  <c:v>2271557.7999999998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BF9-4917-AFBD-E482C7261460}"/>
            </c:ext>
          </c:extLst>
        </c:ser>
        <c:ser>
          <c:idx val="2"/>
          <c:order val="2"/>
          <c:tx>
            <c:v>S20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'S20'!$I$25</c:f>
              <c:numCache>
                <c:formatCode>"$"#,##0.00</c:formatCode>
                <c:ptCount val="1"/>
                <c:pt idx="0">
                  <c:v>751407.01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BF9-4917-AFBD-E482C7261460}"/>
            </c:ext>
          </c:extLst>
        </c:ser>
        <c:ser>
          <c:idx val="4"/>
          <c:order val="3"/>
          <c:tx>
            <c:v>S21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'S21'!$I$25</c:f>
              <c:numCache>
                <c:formatCode>"$"#,##0.00</c:formatCode>
                <c:ptCount val="1"/>
                <c:pt idx="0">
                  <c:v>683450.5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73-4E16-97DD-73F15D36B6EA}"/>
            </c:ext>
          </c:extLst>
        </c:ser>
        <c:ser>
          <c:idx val="3"/>
          <c:order val="4"/>
          <c:tx>
            <c:v>S22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Semana</c:v>
              </c:pt>
            </c:strLit>
          </c:cat>
          <c:val>
            <c:numRef>
              <c:f>Mayo2017!$N$25</c:f>
              <c:numCache>
                <c:formatCode>"$"#,##0.00</c:formatCode>
                <c:ptCount val="1"/>
                <c:pt idx="0">
                  <c:v>404792.24000000005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5-4C0A-9A42-FEA218550C8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'[9]Mayo 22'!$I$25</c:f>
              <c:numCache>
                <c:formatCode>General</c:formatCode>
                <c:ptCount val="1"/>
                <c:pt idx="0">
                  <c:v>24407.279999999999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6-4A18-84EB-072918BEF85A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'[9]Mayo 23'!$I$25</c:f>
              <c:numCache>
                <c:formatCode>General</c:formatCode>
                <c:ptCount val="1"/>
                <c:pt idx="0">
                  <c:v>203149.08000000002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46-4A18-84EB-072918BEF85A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'[9]Mayo 24'!$I$25</c:f>
              <c:numCache>
                <c:formatCode>General</c:formatCode>
                <c:ptCount val="1"/>
                <c:pt idx="0">
                  <c:v>223150.04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46-4A18-84EB-072918BEF85A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'[9]Mayo 25'!$I$25</c:f>
              <c:numCache>
                <c:formatCode>General</c:formatCode>
                <c:ptCount val="1"/>
                <c:pt idx="0">
                  <c:v>232744.1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46-4A18-84EB-072918BEF85A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046-4A18-84EB-072918BEF85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9AF-4C30-9366-2B662D9C4FB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9AF-4C30-9366-2B662D9C4FB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9AF-4C30-9366-2B662D9C4FB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9AF-4C30-9366-2B662D9C4FB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9AF-4C30-9366-2B662D9C4FB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9AF-4C30-9366-2B662D9C4FBE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6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9AF-4C30-9366-2B662D9C4FBE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5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9AF-4C30-9366-2B662D9C4FBE}"/>
              </c:ext>
            </c:extLst>
          </c:dPt>
          <c:cat>
            <c:strRef>
              <c:f>('S21'!$A$8,'S21'!$A$10,'S21'!$A$11,'S21'!$A$13,'S21'!$A$14,'S21'!$A$16,'S21'!$A$17,'S21'!$A$23)</c:f>
              <c:strCache>
                <c:ptCount val="8"/>
                <c:pt idx="0">
                  <c:v>Banco Pichincha</c:v>
                </c:pt>
                <c:pt idx="1">
                  <c:v>Cerveceria Nacional</c:v>
                </c:pt>
                <c:pt idx="2">
                  <c:v>Conclina</c:v>
                </c:pt>
                <c:pt idx="3">
                  <c:v>Corporacion La Favorita</c:v>
                </c:pt>
                <c:pt idx="4">
                  <c:v>Coveforest</c:v>
                </c:pt>
                <c:pt idx="5">
                  <c:v>Holcim</c:v>
                </c:pt>
                <c:pt idx="6">
                  <c:v>Holding Tonicorp</c:v>
                </c:pt>
                <c:pt idx="7">
                  <c:v>Valle Grande Forestal</c:v>
                </c:pt>
              </c:strCache>
            </c:strRef>
          </c:cat>
          <c:val>
            <c:numRef>
              <c:f>('S21'!$I$8,'S21'!$I$10,'S21'!$I$11,'S21'!$I$13,'S21'!$I$14,'S21'!$I$16,'S21'!$I$17,'S21'!$I$23)</c:f>
              <c:numCache>
                <c:formatCode>"$"#,##0.00</c:formatCode>
                <c:ptCount val="8"/>
                <c:pt idx="0">
                  <c:v>38827.360000000001</c:v>
                </c:pt>
                <c:pt idx="1">
                  <c:v>3967.65</c:v>
                </c:pt>
                <c:pt idx="2">
                  <c:v>2460</c:v>
                </c:pt>
                <c:pt idx="3">
                  <c:v>358309.69000000006</c:v>
                </c:pt>
                <c:pt idx="4">
                  <c:v>5002.3999999999996</c:v>
                </c:pt>
                <c:pt idx="5">
                  <c:v>205654</c:v>
                </c:pt>
                <c:pt idx="6">
                  <c:v>21319.200000000001</c:v>
                </c:pt>
                <c:pt idx="7">
                  <c:v>47910.2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9AF-4C30-9366-2B662D9C4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7F3E-45B2-92B4-01D4820088E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7F3E-45B2-92B4-01D4820088EF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7F3E-45B2-92B4-01D4820088EF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F3E-45B2-92B4-01D4820088EF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F3E-45B2-92B4-01D4820088EF}"/>
              </c:ext>
            </c:extLst>
          </c:dPt>
          <c:cat>
            <c:strRef>
              <c:f>('MY29'!$A$8,'MY29'!$A$9,'MY29'!$A$13,'MY29'!$A$16,'MY29'!$A$24)</c:f>
              <c:strCache>
                <c:ptCount val="5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Holcim</c:v>
                </c:pt>
                <c:pt idx="4">
                  <c:v>Otros</c:v>
                </c:pt>
              </c:strCache>
            </c:strRef>
          </c:cat>
          <c:val>
            <c:numRef>
              <c:f>('MY29'!$I$8,'MY29'!$I$9,'MY29'!$I$13,'MY29'!$I$16,'MY29'!$I$24)</c:f>
              <c:numCache>
                <c:formatCode>"$"#,##0.00</c:formatCode>
                <c:ptCount val="5"/>
                <c:pt idx="0">
                  <c:v>13172.64</c:v>
                </c:pt>
                <c:pt idx="1">
                  <c:v>3000</c:v>
                </c:pt>
                <c:pt idx="2">
                  <c:v>13719.85</c:v>
                </c:pt>
                <c:pt idx="3">
                  <c:v>79115.7</c:v>
                </c:pt>
                <c:pt idx="4">
                  <c:v>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3E-45B2-92B4-01D482008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3B4D-45BC-88B6-26F30F897A3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3B4D-45BC-88B6-26F30F897A3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3B4D-45BC-88B6-26F30F897A3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B4D-45BC-88B6-26F30F897A3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B4D-45BC-88B6-26F30F897A35}"/>
              </c:ext>
            </c:extLst>
          </c:dPt>
          <c:cat>
            <c:strRef>
              <c:f>('MY30'!$A$9,'MY30'!$A$13,'MY30'!$A$16,'MY30'!$A$17,'MY30'!$A$23)</c:f>
              <c:strCache>
                <c:ptCount val="5"/>
                <c:pt idx="0">
                  <c:v>Brikapital</c:v>
                </c:pt>
                <c:pt idx="1">
                  <c:v>Corporacion La Favorita</c:v>
                </c:pt>
                <c:pt idx="2">
                  <c:v>Holcim</c:v>
                </c:pt>
                <c:pt idx="3">
                  <c:v>Holding Tonicorp</c:v>
                </c:pt>
                <c:pt idx="4">
                  <c:v>Valle Grande Forestal</c:v>
                </c:pt>
              </c:strCache>
            </c:strRef>
          </c:cat>
          <c:val>
            <c:numRef>
              <c:f>('MY30'!$I$9,'MY30'!$I$13,'MY30'!$I$16,'MY30'!$I$17,'MY30'!$I$23)</c:f>
              <c:numCache>
                <c:formatCode>"$"#,##0.00</c:formatCode>
                <c:ptCount val="5"/>
                <c:pt idx="0">
                  <c:v>12000</c:v>
                </c:pt>
                <c:pt idx="1">
                  <c:v>23722.799999999999</c:v>
                </c:pt>
                <c:pt idx="2">
                  <c:v>86636.58</c:v>
                </c:pt>
                <c:pt idx="3">
                  <c:v>3619</c:v>
                </c:pt>
                <c:pt idx="4">
                  <c:v>9001.2000000000007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B4D-45BC-88B6-26F30F897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23C-49B9-A089-24FC2B6A357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23C-49B9-A089-24FC2B6A357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623C-49B9-A089-24FC2B6A357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623C-49B9-A089-24FC2B6A357C}"/>
              </c:ext>
            </c:extLst>
          </c:dPt>
          <c:cat>
            <c:strRef>
              <c:f>('MY31'!$A$8,'MY31'!$A$9,'MY31'!$A$13,'MY31'!$A$14)</c:f>
              <c:strCache>
                <c:ptCount val="4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</c:strCache>
            </c:strRef>
          </c:cat>
          <c:val>
            <c:numRef>
              <c:f>('MY31'!$I$8,'MY31'!$I$9,'MY31'!$I$13,'MY31'!$I$14)</c:f>
              <c:numCache>
                <c:formatCode>"$"#,##0.00</c:formatCode>
                <c:ptCount val="4"/>
                <c:pt idx="0">
                  <c:v>13271.13</c:v>
                </c:pt>
                <c:pt idx="1">
                  <c:v>60000</c:v>
                </c:pt>
                <c:pt idx="2">
                  <c:v>78142.14</c:v>
                </c:pt>
                <c:pt idx="3">
                  <c:v>9001.2000000000007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23C-49B9-A089-24FC2B6A35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Candlestick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20" baseline="0">
              <a:solidFill>
                <a:schemeClr val="tx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tockChart>
        <c:ser>
          <c:idx val="0"/>
          <c:order val="0"/>
          <c:tx>
            <c:strRef>
              <c:f>Mayo2017!$C$3</c:f>
              <c:strCache>
                <c:ptCount val="1"/>
                <c:pt idx="0">
                  <c:v>Open Mayo 2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Mayo2017!$B$4:$B$23</c15:sqref>
                  </c15:fullRef>
                </c:ext>
              </c:extLst>
              <c:f>(Mayo2017!$B$6:$B$8,Mayo2017!$B$11:$B$14,Mayo2017!$B$18:$B$21,Mayo2017!$B$23)</c:f>
              <c:strCache>
                <c:ptCount val="1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  <c:pt idx="10">
                  <c:v>SCD</c:v>
                </c:pt>
                <c:pt idx="11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Mayo2017!$C$4:$C$23</c15:sqref>
                  </c15:fullRef>
                </c:ext>
              </c:extLst>
              <c:f>(Mayo2017!$C$6:$C$8,Mayo2017!$C$11:$C$14,Mayo2017!$C$18:$C$21,Mayo2017!$C$23)</c:f>
              <c:numCache>
                <c:formatCode>"$"#,##0.00</c:formatCode>
                <c:ptCount val="12"/>
                <c:pt idx="0">
                  <c:v>1</c:v>
                </c:pt>
                <c:pt idx="1">
                  <c:v>0.48</c:v>
                </c:pt>
                <c:pt idx="2">
                  <c:v>0.59</c:v>
                </c:pt>
                <c:pt idx="3">
                  <c:v>1.25</c:v>
                </c:pt>
                <c:pt idx="4">
                  <c:v>1</c:v>
                </c:pt>
                <c:pt idx="5">
                  <c:v>1.7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  <c:pt idx="10">
                  <c:v>0.95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16-475C-9CEB-15B7A446531D}"/>
            </c:ext>
          </c:extLst>
        </c:ser>
        <c:ser>
          <c:idx val="1"/>
          <c:order val="1"/>
          <c:tx>
            <c:strRef>
              <c:f>Mayo2017!$D$3</c:f>
              <c:strCache>
                <c:ptCount val="1"/>
                <c:pt idx="0">
                  <c:v>High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Mayo2017!$B$4:$B$23</c15:sqref>
                  </c15:fullRef>
                </c:ext>
              </c:extLst>
              <c:f>(Mayo2017!$B$6:$B$8,Mayo2017!$B$11:$B$14,Mayo2017!$B$18:$B$21,Mayo2017!$B$23)</c:f>
              <c:strCache>
                <c:ptCount val="1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  <c:pt idx="10">
                  <c:v>SCD</c:v>
                </c:pt>
                <c:pt idx="11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Mayo2017!$D$4:$D$23</c15:sqref>
                  </c15:fullRef>
                </c:ext>
              </c:extLst>
              <c:f>(Mayo2017!$D$6:$D$8,Mayo2017!$D$11:$D$14,Mayo2017!$D$18:$D$21,Mayo2017!$D$23)</c:f>
              <c:numCache>
                <c:formatCode>"$"#,##0.00</c:formatCode>
                <c:ptCount val="12"/>
                <c:pt idx="0">
                  <c:v>1</c:v>
                </c:pt>
                <c:pt idx="1">
                  <c:v>0.5</c:v>
                </c:pt>
                <c:pt idx="2">
                  <c:v>0.59</c:v>
                </c:pt>
                <c:pt idx="3">
                  <c:v>1.25</c:v>
                </c:pt>
                <c:pt idx="4">
                  <c:v>1</c:v>
                </c:pt>
                <c:pt idx="5">
                  <c:v>1.7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  <c:pt idx="10">
                  <c:v>1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16-475C-9CEB-15B7A446531D}"/>
            </c:ext>
          </c:extLst>
        </c:ser>
        <c:ser>
          <c:idx val="2"/>
          <c:order val="2"/>
          <c:tx>
            <c:strRef>
              <c:f>Mayo2017!$E$3</c:f>
              <c:strCache>
                <c:ptCount val="1"/>
                <c:pt idx="0">
                  <c:v>Low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Mayo2017!$B$4:$B$23</c15:sqref>
                  </c15:fullRef>
                </c:ext>
              </c:extLst>
              <c:f>(Mayo2017!$B$6:$B$8,Mayo2017!$B$11:$B$14,Mayo2017!$B$18:$B$21,Mayo2017!$B$23)</c:f>
              <c:strCache>
                <c:ptCount val="1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  <c:pt idx="10">
                  <c:v>SCD</c:v>
                </c:pt>
                <c:pt idx="11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Mayo2017!$E$4:$E$23</c15:sqref>
                  </c15:fullRef>
                </c:ext>
              </c:extLst>
              <c:f>(Mayo2017!$E$6:$E$8,Mayo2017!$E$11:$E$14,Mayo2017!$E$18:$E$21,Mayo2017!$E$23)</c:f>
              <c:numCache>
                <c:formatCode>"$"#,##0.00</c:formatCode>
                <c:ptCount val="12"/>
                <c:pt idx="0">
                  <c:v>0.97</c:v>
                </c:pt>
                <c:pt idx="1">
                  <c:v>0.46</c:v>
                </c:pt>
                <c:pt idx="2">
                  <c:v>0.5</c:v>
                </c:pt>
                <c:pt idx="3">
                  <c:v>1.23</c:v>
                </c:pt>
                <c:pt idx="4">
                  <c:v>1</c:v>
                </c:pt>
                <c:pt idx="5">
                  <c:v>1.59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  <c:pt idx="10">
                  <c:v>0.95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716-475C-9CEB-15B7A446531D}"/>
            </c:ext>
          </c:extLst>
        </c:ser>
        <c:ser>
          <c:idx val="3"/>
          <c:order val="3"/>
          <c:tx>
            <c:strRef>
              <c:f>Mayo2017!$F$3</c:f>
              <c:strCache>
                <c:ptCount val="1"/>
                <c:pt idx="0">
                  <c:v>Close Mayo 31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Mayo2017!$B$4:$B$23</c15:sqref>
                  </c15:fullRef>
                </c:ext>
              </c:extLst>
              <c:f>(Mayo2017!$B$6:$B$8,Mayo2017!$B$11:$B$14,Mayo2017!$B$18:$B$21,Mayo2017!$B$23)</c:f>
              <c:strCache>
                <c:ptCount val="12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CNA</c:v>
                </c:pt>
                <c:pt idx="4">
                  <c:v>ERC</c:v>
                </c:pt>
                <c:pt idx="5">
                  <c:v>SLF</c:v>
                </c:pt>
                <c:pt idx="6">
                  <c:v>EFR</c:v>
                </c:pt>
                <c:pt idx="7">
                  <c:v>ISC</c:v>
                </c:pt>
                <c:pt idx="8">
                  <c:v>PRD</c:v>
                </c:pt>
                <c:pt idx="9">
                  <c:v>RGF</c:v>
                </c:pt>
                <c:pt idx="10">
                  <c:v>SCD</c:v>
                </c:pt>
                <c:pt idx="11">
                  <c:v>VGF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Mayo2017!$F$4:$F$23</c15:sqref>
                  </c15:fullRef>
                </c:ext>
              </c:extLst>
              <c:f>(Mayo2017!$F$6:$F$8,Mayo2017!$F$11:$F$14,Mayo2017!$F$18:$F$21,Mayo2017!$F$23)</c:f>
              <c:numCache>
                <c:formatCode>"$"#,##0.00</c:formatCode>
                <c:ptCount val="12"/>
                <c:pt idx="0">
                  <c:v>0.97</c:v>
                </c:pt>
                <c:pt idx="1">
                  <c:v>0.46</c:v>
                </c:pt>
                <c:pt idx="2">
                  <c:v>0.5</c:v>
                </c:pt>
                <c:pt idx="3">
                  <c:v>1.23</c:v>
                </c:pt>
                <c:pt idx="4">
                  <c:v>1</c:v>
                </c:pt>
                <c:pt idx="5">
                  <c:v>1.59</c:v>
                </c:pt>
                <c:pt idx="6">
                  <c:v>2.6</c:v>
                </c:pt>
                <c:pt idx="7">
                  <c:v>1</c:v>
                </c:pt>
                <c:pt idx="8">
                  <c:v>0.69</c:v>
                </c:pt>
                <c:pt idx="9">
                  <c:v>2.62</c:v>
                </c:pt>
                <c:pt idx="10">
                  <c:v>0.95</c:v>
                </c:pt>
                <c:pt idx="11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716-475C-9CEB-15B7A44653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 cap="sq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hiLowLines>
        <c:upDownBars>
          <c:gapWidth val="150"/>
          <c:upBars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F0000"/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axId val="429012256"/>
        <c:axId val="429012584"/>
      </c:stockChart>
      <c:catAx>
        <c:axId val="42901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7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584"/>
        <c:crosses val="autoZero"/>
        <c:auto val="1"/>
        <c:lblAlgn val="ctr"/>
        <c:lblOffset val="100"/>
        <c:noMultiLvlLbl val="0"/>
      </c:catAx>
      <c:valAx>
        <c:axId val="42901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ajorGridlines>
        <c:numFmt formatCode="&quot;$&quot;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01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74E-4CBF-AE25-5290F10F4B8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74E-4CBF-AE25-5290F10F4B8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74E-4CBF-AE25-5290F10F4B8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74E-4CBF-AE25-5290F10F4B8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74E-4CBF-AE25-5290F10F4B8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74E-4CBF-AE25-5290F10F4B8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74E-4CBF-AE25-5290F10F4B8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74E-4CBF-AE25-5290F10F4B8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3DBA-4938-96B5-EDE589FD628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3DBA-4938-96B5-EDE589FD628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3DBA-4938-96B5-EDE589FD6283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3DBA-4938-96B5-EDE589FD6283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(Mayo2017!$B$6,Mayo2017!$B$7,Mayo2017!$B$8,Mayo2017!$B$9,Mayo2017!$B$10,Mayo2017!$B$11,Mayo2017!$B$12,Mayo2017!$B$13,Mayo2017!$B$14,Mayo2017!$B$16,Mayo2017!$B$17,Mayo2017!$B$18,Mayo2017!$B$21,Mayo2017!$B$22,Mayo2017!$B$23,Mayo2017!$B$24)</c:f>
              <c:strCache>
                <c:ptCount val="16"/>
                <c:pt idx="0">
                  <c:v>BLV</c:v>
                </c:pt>
                <c:pt idx="1">
                  <c:v>GYQ</c:v>
                </c:pt>
                <c:pt idx="2">
                  <c:v>PCH</c:v>
                </c:pt>
                <c:pt idx="3">
                  <c:v>BRI</c:v>
                </c:pt>
                <c:pt idx="4">
                  <c:v>CNC</c:v>
                </c:pt>
                <c:pt idx="5">
                  <c:v>CNA</c:v>
                </c:pt>
                <c:pt idx="6">
                  <c:v>ERC</c:v>
                </c:pt>
                <c:pt idx="7">
                  <c:v>SLF</c:v>
                </c:pt>
                <c:pt idx="8">
                  <c:v>EFR</c:v>
                </c:pt>
                <c:pt idx="9">
                  <c:v>HLC</c:v>
                </c:pt>
                <c:pt idx="10">
                  <c:v>TON</c:v>
                </c:pt>
                <c:pt idx="11">
                  <c:v>ISC</c:v>
                </c:pt>
                <c:pt idx="12">
                  <c:v>SCD</c:v>
                </c:pt>
                <c:pt idx="13">
                  <c:v>SPD</c:v>
                </c:pt>
                <c:pt idx="14">
                  <c:v>VGF</c:v>
                </c:pt>
                <c:pt idx="15">
                  <c:v>Otros</c:v>
                </c:pt>
              </c:strCache>
            </c:strRef>
          </c:cat>
          <c:val>
            <c:numRef>
              <c:f>(Mayo2017!$J$6,Mayo2017!$J$7,Mayo2017!$J$8,Mayo2017!$J$9,Mayo2017!$J$10,Mayo2017!$J$11,Mayo2017!$J$12,Mayo2017!$J$13,Mayo2017!$J$14,Mayo2017!$J$16,Mayo2017!$J$17,Mayo2017!$J$18,Mayo2017!$J$21,Mayo2017!$J$22,Mayo2017!$J$23,Mayo2017!$J$24)</c:f>
              <c:numCache>
                <c:formatCode>"$"#,##0.00</c:formatCode>
                <c:ptCount val="16"/>
                <c:pt idx="0">
                  <c:v>4850</c:v>
                </c:pt>
                <c:pt idx="1">
                  <c:v>6674.02</c:v>
                </c:pt>
                <c:pt idx="2">
                  <c:v>119214.01</c:v>
                </c:pt>
                <c:pt idx="3">
                  <c:v>356000</c:v>
                </c:pt>
                <c:pt idx="4">
                  <c:v>81918.549999999988</c:v>
                </c:pt>
                <c:pt idx="5">
                  <c:v>2460</c:v>
                </c:pt>
                <c:pt idx="6">
                  <c:v>11090</c:v>
                </c:pt>
                <c:pt idx="7">
                  <c:v>2398430.66</c:v>
                </c:pt>
                <c:pt idx="8">
                  <c:v>36090.600000000006</c:v>
                </c:pt>
                <c:pt idx="9">
                  <c:v>457748.28</c:v>
                </c:pt>
                <c:pt idx="10">
                  <c:v>24938.2</c:v>
                </c:pt>
                <c:pt idx="11">
                  <c:v>278907</c:v>
                </c:pt>
                <c:pt idx="12">
                  <c:v>58326.38</c:v>
                </c:pt>
                <c:pt idx="13">
                  <c:v>6050</c:v>
                </c:pt>
                <c:pt idx="14">
                  <c:v>160199</c:v>
                </c:pt>
                <c:pt idx="15">
                  <c:v>536893.55000000005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74E-4CBF-AE25-5290F10F4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E8C1-44C2-9AFF-C2EE4CFA9BD8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'[6]Mayo 2'!$I$25</c:f>
              <c:numCache>
                <c:formatCode>General</c:formatCode>
                <c:ptCount val="1"/>
                <c:pt idx="0">
                  <c:v>142778.22999999998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C1-44C2-9AFF-C2EE4CFA9BD8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'[6]Mayo 3'!$I$25</c:f>
              <c:numCache>
                <c:formatCode>General</c:formatCode>
                <c:ptCount val="1"/>
                <c:pt idx="0">
                  <c:v>102295.65000000001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C1-44C2-9AFF-C2EE4CFA9BD8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'[6]Mayo 4'!$I$25</c:f>
              <c:numCache>
                <c:formatCode>General</c:formatCode>
                <c:ptCount val="1"/>
                <c:pt idx="0">
                  <c:v>57068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C1-44C2-9AFF-C2EE4CFA9BD8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'[6]Mayo 5'!$I$25</c:f>
              <c:numCache>
                <c:formatCode>General</c:formatCode>
                <c:ptCount val="1"/>
                <c:pt idx="0">
                  <c:v>126440.82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C1-44C2-9AFF-C2EE4CFA9BD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BC5F-4E3B-A631-B150808D882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BC5F-4E3B-A631-B150808D882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BC5F-4E3B-A631-B150808D882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BC5F-4E3B-A631-B150808D8821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BC5F-4E3B-A631-B150808D8821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BC5F-4E3B-A631-B150808D8821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BC5F-4E3B-A631-B150808D8821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BC5F-4E3B-A631-B150808D8821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BC5F-4E3B-A631-B150808D8821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BC5F-4E3B-A631-B150808D8821}"/>
              </c:ext>
            </c:extLst>
          </c:dPt>
          <c:cat>
            <c:strRef>
              <c:f>('S18'!$A$8,'S18'!$A$9,'S18'!$A$13,'S18'!$A$14,'S18'!$A$16,'S18'!$A$18,'S18'!$A$21,'S18'!$A$22,'S18'!$A$23,'S18'!$A$24)</c:f>
              <c:strCache>
                <c:ptCount val="10"/>
                <c:pt idx="0">
                  <c:v>Banco Pichincha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Holcim</c:v>
                </c:pt>
                <c:pt idx="5">
                  <c:v>Inversancarlos</c:v>
                </c:pt>
                <c:pt idx="6">
                  <c:v>San Carlos</c:v>
                </c:pt>
                <c:pt idx="7">
                  <c:v>Superdeporte</c:v>
                </c:pt>
                <c:pt idx="8">
                  <c:v>Valle Grande Forestal</c:v>
                </c:pt>
                <c:pt idx="9">
                  <c:v>Otros</c:v>
                </c:pt>
              </c:strCache>
            </c:strRef>
          </c:cat>
          <c:val>
            <c:numRef>
              <c:f>('S18'!$I$8,'S18'!$I$9,'S18'!$I$13,'S18'!$I$14,'S18'!$I$16,'S18'!$I$18,'S18'!$I$21,'S18'!$I$22,'S18'!$I$23,'S18'!$I$24)</c:f>
              <c:numCache>
                <c:formatCode>"$"#,##0.00</c:formatCode>
                <c:ptCount val="10"/>
                <c:pt idx="0">
                  <c:v>48436.5</c:v>
                </c:pt>
                <c:pt idx="1">
                  <c:v>54000</c:v>
                </c:pt>
                <c:pt idx="2">
                  <c:v>119793.76999999999</c:v>
                </c:pt>
                <c:pt idx="3">
                  <c:v>4001.4</c:v>
                </c:pt>
                <c:pt idx="4">
                  <c:v>64642</c:v>
                </c:pt>
                <c:pt idx="5">
                  <c:v>1548</c:v>
                </c:pt>
                <c:pt idx="6">
                  <c:v>6601.38</c:v>
                </c:pt>
                <c:pt idx="7">
                  <c:v>6050</c:v>
                </c:pt>
                <c:pt idx="8">
                  <c:v>23488.400000000001</c:v>
                </c:pt>
                <c:pt idx="9">
                  <c:v>100021.25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BC5F-4E3B-A631-B150808D8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'[7]Mayo 8'!$I$25</c:f>
              <c:numCache>
                <c:formatCode>General</c:formatCode>
                <c:ptCount val="1"/>
                <c:pt idx="0">
                  <c:v>201357.12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4C-4012-9F48-2DA8D8DE5572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'[7]Mayo 9'!$I$25</c:f>
              <c:numCache>
                <c:formatCode>General</c:formatCode>
                <c:ptCount val="1"/>
                <c:pt idx="0">
                  <c:v>507388.14999999997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4C-4012-9F48-2DA8D8DE5572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'[7]Mayo 10'!$I$25</c:f>
              <c:numCache>
                <c:formatCode>General</c:formatCode>
                <c:ptCount val="1"/>
                <c:pt idx="0">
                  <c:v>808772.69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A4C-4012-9F48-2DA8D8DE5572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'[7]Mayo 11'!$I$25</c:f>
              <c:numCache>
                <c:formatCode>General</c:formatCode>
                <c:ptCount val="1"/>
                <c:pt idx="0">
                  <c:v>508256.96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A4C-4012-9F48-2DA8D8DE5572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'[7]Mayo 12'!$I$25</c:f>
              <c:numCache>
                <c:formatCode>General</c:formatCode>
                <c:ptCount val="1"/>
                <c:pt idx="0">
                  <c:v>245782.88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4C-4012-9F48-2DA8D8DE55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A3DA-4E46-AAF5-5A66C49414A0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A3DA-4E46-AAF5-5A66C49414A0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3DA-4E46-AAF5-5A66C49414A0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A3DA-4E46-AAF5-5A66C49414A0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3DA-4E46-AAF5-5A66C49414A0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A3DA-4E46-AAF5-5A66C49414A0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A3DA-4E46-AAF5-5A66C49414A0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A3DA-4E46-AAF5-5A66C49414A0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A3DA-4E46-AAF5-5A66C49414A0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A3DA-4E46-AAF5-5A66C49414A0}"/>
              </c:ext>
            </c:extLst>
          </c:dPt>
          <c:cat>
            <c:strRef>
              <c:f>('S19'!$A$7,'S19'!$A$8,'S19'!$A$9,'S19'!$A$10,'S19'!$A$13,'S19'!$A$14,'S19'!$A$16,'S19'!$A$18,'S19'!$A$23,'S19'!$A$24)</c:f>
              <c:strCache>
                <c:ptCount val="10"/>
                <c:pt idx="0">
                  <c:v>Banco de Guayaquil</c:v>
                </c:pt>
                <c:pt idx="1">
                  <c:v>Banco Pichincha</c:v>
                </c:pt>
                <c:pt idx="2">
                  <c:v>Brikapital</c:v>
                </c:pt>
                <c:pt idx="3">
                  <c:v>Cerveceria Nacional</c:v>
                </c:pt>
                <c:pt idx="4">
                  <c:v>Corporacion La Favorita</c:v>
                </c:pt>
                <c:pt idx="5">
                  <c:v>Coveforest</c:v>
                </c:pt>
                <c:pt idx="6">
                  <c:v>Holcim</c:v>
                </c:pt>
                <c:pt idx="7">
                  <c:v>Inversancarlos</c:v>
                </c:pt>
                <c:pt idx="8">
                  <c:v>Valle Grande Forestal</c:v>
                </c:pt>
                <c:pt idx="9">
                  <c:v>Otros</c:v>
                </c:pt>
              </c:strCache>
            </c:strRef>
          </c:cat>
          <c:val>
            <c:numRef>
              <c:f>('S19'!$I$7,'S19'!$I$8,'S19'!$I$9,'S19'!$I$10,'S19'!$I$13,'S19'!$I$14,'S19'!$I$16,'S19'!$I$18,'S19'!$I$23,'S19'!$I$24)</c:f>
              <c:numCache>
                <c:formatCode>"$"#,##0.00</c:formatCode>
                <c:ptCount val="10"/>
                <c:pt idx="0">
                  <c:v>2974.7</c:v>
                </c:pt>
                <c:pt idx="1">
                  <c:v>2000</c:v>
                </c:pt>
                <c:pt idx="2">
                  <c:v>27000</c:v>
                </c:pt>
                <c:pt idx="3">
                  <c:v>59821.5</c:v>
                </c:pt>
                <c:pt idx="4">
                  <c:v>1474869.9</c:v>
                </c:pt>
                <c:pt idx="5">
                  <c:v>10004.799999999999</c:v>
                </c:pt>
                <c:pt idx="6">
                  <c:v>9300</c:v>
                </c:pt>
                <c:pt idx="7">
                  <c:v>227359</c:v>
                </c:pt>
                <c:pt idx="8">
                  <c:v>72295.599999999991</c:v>
                </c:pt>
                <c:pt idx="9">
                  <c:v>385932.3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A3DA-4E46-AAF5-5A66C49414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i="0" baseline="0"/>
              <a:t>Volumen Negociado (USD)</a:t>
            </a:r>
          </a:p>
        </c:rich>
      </c:tx>
      <c:layout>
        <c:manualLayout>
          <c:xMode val="edge"/>
          <c:yMode val="edge"/>
          <c:x val="0.27588188976377953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834492563429568"/>
          <c:y val="0.1328969816272966"/>
          <c:w val="0.80165507436570427"/>
          <c:h val="0.8416746864975212"/>
        </c:manualLayout>
      </c:layout>
      <c:barChart>
        <c:barDir val="col"/>
        <c:grouping val="clustered"/>
        <c:varyColors val="0"/>
        <c:ser>
          <c:idx val="0"/>
          <c:order val="0"/>
          <c:tx>
            <c:v>Lunes</c:v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'[8]Mayo 15'!$I$25</c:f>
              <c:numCache>
                <c:formatCode>General</c:formatCode>
                <c:ptCount val="1"/>
                <c:pt idx="0">
                  <c:v>167706.72999999998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6-4A6D-86FE-95D3B88EA7AC}"/>
            </c:ext>
          </c:extLst>
        </c:ser>
        <c:ser>
          <c:idx val="1"/>
          <c:order val="1"/>
          <c:tx>
            <c:v>Martes</c:v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'[8]Mayo 16'!$I$25</c:f>
              <c:numCache>
                <c:formatCode>General</c:formatCode>
                <c:ptCount val="1"/>
                <c:pt idx="0">
                  <c:v>257369.56000000003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D6-4A6D-86FE-95D3B88EA7AC}"/>
            </c:ext>
          </c:extLst>
        </c:ser>
        <c:ser>
          <c:idx val="2"/>
          <c:order val="2"/>
          <c:tx>
            <c:v>Miercoles</c:v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'[8]Mayo 17'!$I$25</c:f>
              <c:numCache>
                <c:formatCode>General</c:formatCode>
                <c:ptCount val="1"/>
                <c:pt idx="0">
                  <c:v>50462.46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D6-4A6D-86FE-95D3B88EA7AC}"/>
            </c:ext>
          </c:extLst>
        </c:ser>
        <c:ser>
          <c:idx val="3"/>
          <c:order val="3"/>
          <c:tx>
            <c:v>Jueves</c:v>
          </c:tx>
          <c:spPr>
            <a:gradFill rotWithShape="1">
              <a:gsLst>
                <a:gs pos="0">
                  <a:schemeClr val="accent4">
                    <a:lumMod val="110000"/>
                    <a:satMod val="105000"/>
                    <a:tint val="67000"/>
                  </a:schemeClr>
                </a:gs>
                <a:gs pos="50000">
                  <a:schemeClr val="accent4">
                    <a:lumMod val="105000"/>
                    <a:satMod val="103000"/>
                    <a:tint val="73000"/>
                  </a:schemeClr>
                </a:gs>
                <a:gs pos="100000">
                  <a:schemeClr val="accent4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'[8]Mayo 18'!$I$25</c:f>
              <c:numCache>
                <c:formatCode>General</c:formatCode>
                <c:ptCount val="1"/>
                <c:pt idx="0">
                  <c:v>183924.78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D6-4A6D-86FE-95D3B88EA7AC}"/>
            </c:ext>
          </c:extLst>
        </c:ser>
        <c:ser>
          <c:idx val="4"/>
          <c:order val="4"/>
          <c:tx>
            <c:v>Viernes</c:v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Dia</c:v>
              </c:pt>
            </c:strLit>
          </c:cat>
          <c:val>
            <c:numRef>
              <c:f>'[8]Mayo 19'!$I$25</c:f>
              <c:numCache>
                <c:formatCode>General</c:formatCode>
                <c:ptCount val="1"/>
                <c:pt idx="0">
                  <c:v>91943.479999999981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D6-4A6D-86FE-95D3B88EA7A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400761936"/>
        <c:axId val="400762264"/>
      </c:barChart>
      <c:dateAx>
        <c:axId val="4007619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00762264"/>
        <c:crosses val="autoZero"/>
        <c:auto val="0"/>
        <c:lblOffset val="100"/>
        <c:baseTimeUnit val="days"/>
      </c:dateAx>
      <c:valAx>
        <c:axId val="400762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7619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v>Volumen</c:v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16D7-4308-8F03-CA15FCC81FC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16D7-4308-8F03-CA15FCC81FC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16D7-4308-8F03-CA15FCC81FC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16D7-4308-8F03-CA15FCC81FC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16D7-4308-8F03-CA15FCC81FC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16D7-4308-8F03-CA15FCC81FCC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16D7-4308-8F03-CA15FCC81FCC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16D7-4308-8F03-CA15FCC81FCC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16D7-4308-8F03-CA15FCC81FCC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16D7-4308-8F03-CA15FCC81FCC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16D7-4308-8F03-CA15FCC81FCC}"/>
              </c:ext>
            </c:extLst>
          </c:dPt>
          <c:dPt>
            <c:idx val="11"/>
            <c:bubble3D val="0"/>
            <c:spPr>
              <a:gradFill rotWithShape="1">
                <a:gsLst>
                  <a:gs pos="0">
                    <a:schemeClr val="accent6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16D7-4308-8F03-CA15FCC81FCC}"/>
              </c:ext>
            </c:extLst>
          </c:dPt>
          <c:dPt>
            <c:idx val="12"/>
            <c:bubble3D val="0"/>
            <c:spPr>
              <a:gradFill rotWithShape="1">
                <a:gsLst>
                  <a:gs pos="0">
                    <a:schemeClr val="accent1">
                      <a:lumMod val="80000"/>
                      <a:lumOff val="2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80000"/>
                      <a:lumOff val="2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80000"/>
                      <a:lumOff val="2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9-16D7-4308-8F03-CA15FCC81FCC}"/>
              </c:ext>
            </c:extLst>
          </c:dPt>
          <c:cat>
            <c:strRef>
              <c:f>('S20'!$A$6,'S20'!$A$7,'S20'!$A$8,'S20'!$A$9,'S20'!$A$10,'S20'!$A$12,'S20'!$A$13,'S20'!$A$14,'S20'!$A$16,'S20'!$A$18,'S20'!$A$21,'S20'!$A$23,'S20'!$A$24)</c:f>
              <c:strCache>
                <c:ptCount val="13"/>
                <c:pt idx="0">
                  <c:v>Banco Bolivariano</c:v>
                </c:pt>
                <c:pt idx="1">
                  <c:v>Banco de Guayaquil</c:v>
                </c:pt>
                <c:pt idx="2">
                  <c:v>Banco Pichincha</c:v>
                </c:pt>
                <c:pt idx="3">
                  <c:v>Brikapital</c:v>
                </c:pt>
                <c:pt idx="4">
                  <c:v>Cerveceria Nacional</c:v>
                </c:pt>
                <c:pt idx="5">
                  <c:v>Continental Tire</c:v>
                </c:pt>
                <c:pt idx="6">
                  <c:v>Corporacion La Favorita</c:v>
                </c:pt>
                <c:pt idx="7">
                  <c:v>Coveforest</c:v>
                </c:pt>
                <c:pt idx="8">
                  <c:v>Holcim</c:v>
                </c:pt>
                <c:pt idx="9">
                  <c:v>Inversancarlos</c:v>
                </c:pt>
                <c:pt idx="10">
                  <c:v>San Carlos</c:v>
                </c:pt>
                <c:pt idx="11">
                  <c:v>Valle Grande Forestal</c:v>
                </c:pt>
                <c:pt idx="12">
                  <c:v>Otros</c:v>
                </c:pt>
              </c:strCache>
            </c:strRef>
          </c:cat>
          <c:val>
            <c:numRef>
              <c:f>('S20'!$I$6,'S20'!$I$7,'S20'!$I$8,'S20'!$I$9,'S20'!$I$10,'S20'!$I$12,'S20'!$I$13,'S20'!$I$14,'S20'!$I$16,'S20'!$I$18,'S20'!$I$21,'S20'!$I$23,'S20'!$I$24)</c:f>
              <c:numCache>
                <c:formatCode>"$"#,##0.00</c:formatCode>
                <c:ptCount val="13"/>
                <c:pt idx="0">
                  <c:v>4850</c:v>
                </c:pt>
                <c:pt idx="1">
                  <c:v>3699.32</c:v>
                </c:pt>
                <c:pt idx="2">
                  <c:v>3506.38</c:v>
                </c:pt>
                <c:pt idx="3">
                  <c:v>200000</c:v>
                </c:pt>
                <c:pt idx="4">
                  <c:v>18129.400000000001</c:v>
                </c:pt>
                <c:pt idx="5">
                  <c:v>11090</c:v>
                </c:pt>
                <c:pt idx="6">
                  <c:v>329872.51</c:v>
                </c:pt>
                <c:pt idx="7">
                  <c:v>8080.7999999999993</c:v>
                </c:pt>
                <c:pt idx="8">
                  <c:v>12400</c:v>
                </c:pt>
                <c:pt idx="9">
                  <c:v>50000</c:v>
                </c:pt>
                <c:pt idx="10">
                  <c:v>51725</c:v>
                </c:pt>
                <c:pt idx="11">
                  <c:v>7503.5999999999995</c:v>
                </c:pt>
                <c:pt idx="12">
                  <c:v>50550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16D7-4308-8F03-CA15FCC81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2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51700">
            <a:schemeClr val="phClr">
              <a:lumMod val="60000"/>
              <a:lumOff val="40000"/>
            </a:schemeClr>
          </a:gs>
          <a:gs pos="0">
            <a:schemeClr val="phClr"/>
          </a:gs>
          <a:gs pos="100000">
            <a:schemeClr val="phClr"/>
          </a:gs>
        </a:gsLst>
        <a:lin ang="5400000" scaled="0"/>
      </a:gra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>
            <a:alpha val="7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25400" cap="sq" cmpd="sng" algn="ctr">
        <a:solidFill>
          <a:schemeClr val="tx1">
            <a:lumMod val="65000"/>
            <a:lumOff val="3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50000"/>
        <a:lumOff val="50000"/>
      </a:schemeClr>
    </cs:fontRef>
    <cs:defRPr sz="1400" b="1" i="0" kern="1200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365760</xdr:colOff>
      <xdr:row>5</xdr:row>
      <xdr:rowOff>179070</xdr:rowOff>
    </xdr:from>
    <xdr:to>
      <xdr:col>19</xdr:col>
      <xdr:colOff>114300</xdr:colOff>
      <xdr:row>20</xdr:row>
      <xdr:rowOff>179070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129540</xdr:colOff>
      <xdr:row>26</xdr:row>
      <xdr:rowOff>129540</xdr:rowOff>
    </xdr:from>
    <xdr:to>
      <xdr:col>9</xdr:col>
      <xdr:colOff>209550</xdr:colOff>
      <xdr:row>46</xdr:row>
      <xdr:rowOff>167640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4A75305-C14A-4F2A-B5E2-7051633F1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342900</xdr:colOff>
      <xdr:row>26</xdr:row>
      <xdr:rowOff>129540</xdr:rowOff>
    </xdr:from>
    <xdr:to>
      <xdr:col>18</xdr:col>
      <xdr:colOff>160020</xdr:colOff>
      <xdr:row>47</xdr:row>
      <xdr:rowOff>7620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AA1ED3E-4B4E-4965-8218-96976E4E6C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6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E7486AC-285A-4A1E-A54E-1C7BAA9929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B0CCC8A-9087-4DEB-B9E3-5416D0D9D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6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DA7CCF-70F2-4079-8ECF-142B7EA045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C623284-110D-43D1-8277-568A6A621B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6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599A27-9374-40EA-A58C-1ED475F8EF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7D623F4-927E-4A1E-8E50-6ACA7611C3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1280160</xdr:colOff>
      <xdr:row>26</xdr:row>
      <xdr:rowOff>133350</xdr:rowOff>
    </xdr:from>
    <xdr:to>
      <xdr:col>6</xdr:col>
      <xdr:colOff>419100</xdr:colOff>
      <xdr:row>41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A3ADA-5D59-4EA0-9F4C-DB99F199CA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358140</xdr:colOff>
      <xdr:row>3</xdr:row>
      <xdr:rowOff>163830</xdr:rowOff>
    </xdr:from>
    <xdr:to>
      <xdr:col>18</xdr:col>
      <xdr:colOff>342900</xdr:colOff>
      <xdr:row>22</xdr:row>
      <xdr:rowOff>60960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A2A25E-D30A-40E1-B238-45055406FD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6A10363-759A-449B-8FEF-ECC69DCDE8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E897CC7-D9AE-4B2D-B9AD-4D894C0AB8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167640</xdr:colOff>
      <xdr:row>3</xdr:row>
      <xdr:rowOff>175260</xdr:rowOff>
    </xdr:from>
    <xdr:to>
      <xdr:col>17</xdr:col>
      <xdr:colOff>579120</xdr:colOff>
      <xdr:row>21</xdr:row>
      <xdr:rowOff>137160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B85FBF-74AE-4EFE-A009-6D13A5BFF5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1-3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6-10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13-17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20-24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bastian/Documents/Blog%20Ecuadolares/Reportes%20Acciones/2017/03/Weekly%20Mar_27-31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y_2-5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y_8-12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y_15-19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Weekly%20May_22-25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1"/>
      <sheetName val="Marzo 2"/>
      <sheetName val="Marzo 3"/>
    </sheetNames>
    <sheetDataSet>
      <sheetData sheetId="0"/>
      <sheetData sheetId="1">
        <row r="13">
          <cell r="I13">
            <v>475653.08</v>
          </cell>
        </row>
        <row r="24">
          <cell r="I24">
            <v>484155.48000000004</v>
          </cell>
        </row>
      </sheetData>
      <sheetData sheetId="2">
        <row r="9">
          <cell r="I9">
            <v>11000</v>
          </cell>
        </row>
        <row r="24">
          <cell r="I24">
            <v>1648268.39</v>
          </cell>
        </row>
      </sheetData>
      <sheetData sheetId="3">
        <row r="8">
          <cell r="I8">
            <v>1800</v>
          </cell>
        </row>
        <row r="24">
          <cell r="I24">
            <v>3508424.4499999997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6"/>
      <sheetName val="Marzo 7"/>
      <sheetName val="Marzo 8"/>
      <sheetName val="Marzo 9"/>
      <sheetName val="Marzo 10"/>
    </sheetNames>
    <sheetDataSet>
      <sheetData sheetId="0"/>
      <sheetData sheetId="1">
        <row r="7">
          <cell r="I7">
            <v>246695.48</v>
          </cell>
        </row>
        <row r="24">
          <cell r="I24">
            <v>846512.83</v>
          </cell>
        </row>
      </sheetData>
      <sheetData sheetId="2">
        <row r="7">
          <cell r="I7">
            <v>19656.12</v>
          </cell>
        </row>
        <row r="24">
          <cell r="I24">
            <v>129736.21999999999</v>
          </cell>
        </row>
      </sheetData>
      <sheetData sheetId="3">
        <row r="12">
          <cell r="I12">
            <v>125802</v>
          </cell>
        </row>
        <row r="24">
          <cell r="I24">
            <v>150550.15</v>
          </cell>
        </row>
      </sheetData>
      <sheetData sheetId="4">
        <row r="5">
          <cell r="I5">
            <v>16800</v>
          </cell>
        </row>
        <row r="24">
          <cell r="I24">
            <v>123630.27</v>
          </cell>
        </row>
      </sheetData>
      <sheetData sheetId="5">
        <row r="9">
          <cell r="I9">
            <v>7000</v>
          </cell>
        </row>
        <row r="24">
          <cell r="I24">
            <v>349833.83999999997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13"/>
      <sheetName val="Marzo 14"/>
      <sheetName val="Marzo 15"/>
      <sheetName val="Marzo 16"/>
      <sheetName val="Marzo 17"/>
    </sheetNames>
    <sheetDataSet>
      <sheetData sheetId="0"/>
      <sheetData sheetId="1">
        <row r="7">
          <cell r="I7">
            <v>50000</v>
          </cell>
        </row>
        <row r="24">
          <cell r="I24">
            <v>718413.56</v>
          </cell>
        </row>
      </sheetData>
      <sheetData sheetId="2">
        <row r="7">
          <cell r="I7">
            <v>2115</v>
          </cell>
        </row>
        <row r="24">
          <cell r="I24">
            <v>123441.1</v>
          </cell>
        </row>
      </sheetData>
      <sheetData sheetId="3">
        <row r="13">
          <cell r="I13">
            <v>34153.65</v>
          </cell>
        </row>
        <row r="24">
          <cell r="I24">
            <v>34153.65</v>
          </cell>
        </row>
      </sheetData>
      <sheetData sheetId="4">
        <row r="5">
          <cell r="I5">
            <v>20040</v>
          </cell>
        </row>
        <row r="24">
          <cell r="I24">
            <v>310683.61</v>
          </cell>
        </row>
      </sheetData>
      <sheetData sheetId="5">
        <row r="8">
          <cell r="I8">
            <v>7525.6</v>
          </cell>
        </row>
        <row r="24">
          <cell r="I24">
            <v>148754.74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20"/>
      <sheetName val="Marzo 21"/>
      <sheetName val="Marzo 22"/>
      <sheetName val="Marzo 23"/>
      <sheetName val="Marzo 24"/>
    </sheetNames>
    <sheetDataSet>
      <sheetData sheetId="0"/>
      <sheetData sheetId="1">
        <row r="8">
          <cell r="I8">
            <v>6827.5</v>
          </cell>
        </row>
        <row r="24">
          <cell r="I24">
            <v>158815.04000000001</v>
          </cell>
        </row>
      </sheetData>
      <sheetData sheetId="2">
        <row r="9">
          <cell r="I9">
            <v>2000</v>
          </cell>
        </row>
        <row r="24">
          <cell r="I24">
            <v>66590.86</v>
          </cell>
        </row>
      </sheetData>
      <sheetData sheetId="3">
        <row r="9">
          <cell r="I9">
            <v>2000</v>
          </cell>
        </row>
        <row r="24">
          <cell r="I24">
            <v>69793.010000000009</v>
          </cell>
        </row>
      </sheetData>
      <sheetData sheetId="4">
        <row r="9">
          <cell r="I9">
            <v>2000</v>
          </cell>
        </row>
        <row r="24">
          <cell r="I24">
            <v>73022.8</v>
          </cell>
        </row>
      </sheetData>
      <sheetData sheetId="5">
        <row r="7">
          <cell r="I7">
            <v>2042</v>
          </cell>
        </row>
        <row r="24">
          <cell r="I24">
            <v>229742.5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rzo 27"/>
      <sheetName val="Marzo 28"/>
      <sheetName val="Marzo 29"/>
      <sheetName val="Marzo 30"/>
      <sheetName val="Marzo 31"/>
    </sheetNames>
    <sheetDataSet>
      <sheetData sheetId="0"/>
      <sheetData sheetId="1">
        <row r="8">
          <cell r="I8">
            <v>3922.5</v>
          </cell>
        </row>
        <row r="24">
          <cell r="I24">
            <v>38487.61</v>
          </cell>
        </row>
      </sheetData>
      <sheetData sheetId="2">
        <row r="13">
          <cell r="I13">
            <v>22349.35</v>
          </cell>
        </row>
        <row r="24">
          <cell r="I24">
            <v>24351.35</v>
          </cell>
        </row>
      </sheetData>
      <sheetData sheetId="3">
        <row r="7">
          <cell r="I7">
            <v>346</v>
          </cell>
        </row>
        <row r="24">
          <cell r="I24">
            <v>1325670.92</v>
          </cell>
        </row>
      </sheetData>
      <sheetData sheetId="4">
        <row r="9">
          <cell r="I9">
            <v>1242000</v>
          </cell>
        </row>
        <row r="24">
          <cell r="I24">
            <v>3178585</v>
          </cell>
        </row>
      </sheetData>
      <sheetData sheetId="5">
        <row r="9">
          <cell r="I9">
            <v>10000</v>
          </cell>
        </row>
        <row r="24">
          <cell r="I24">
            <v>422245.2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"/>
      <sheetName val="Mayo 3"/>
      <sheetName val="Mayo 4"/>
      <sheetName val="Mayo 5"/>
    </sheetNames>
    <sheetDataSet>
      <sheetData sheetId="0">
        <row r="8">
          <cell r="I8">
            <v>7500</v>
          </cell>
        </row>
        <row r="9">
          <cell r="I9">
            <v>5000</v>
          </cell>
        </row>
        <row r="13">
          <cell r="I13">
            <v>14786.6</v>
          </cell>
        </row>
        <row r="16">
          <cell r="I16">
            <v>11520</v>
          </cell>
        </row>
        <row r="21">
          <cell r="I21">
            <v>3950.38</v>
          </cell>
        </row>
        <row r="24">
          <cell r="I24">
            <v>100021.25</v>
          </cell>
        </row>
        <row r="25">
          <cell r="I25">
            <v>142778.22999999998</v>
          </cell>
        </row>
      </sheetData>
      <sheetData sheetId="1">
        <row r="8">
          <cell r="I8">
            <v>38541.5</v>
          </cell>
        </row>
        <row r="9">
          <cell r="I9">
            <v>5000</v>
          </cell>
        </row>
        <row r="13">
          <cell r="I13">
            <v>46899.35</v>
          </cell>
        </row>
        <row r="16">
          <cell r="I16">
            <v>3150</v>
          </cell>
        </row>
        <row r="23">
          <cell r="I23">
            <v>8704.7999999999993</v>
          </cell>
        </row>
        <row r="25">
          <cell r="I25">
            <v>102295.65000000001</v>
          </cell>
        </row>
      </sheetData>
      <sheetData sheetId="2">
        <row r="8">
          <cell r="I8">
            <v>2395</v>
          </cell>
        </row>
        <row r="9">
          <cell r="I9">
            <v>40000</v>
          </cell>
        </row>
        <row r="14">
          <cell r="I14">
            <v>1001</v>
          </cell>
        </row>
        <row r="16">
          <cell r="I16">
            <v>10292</v>
          </cell>
        </row>
        <row r="23">
          <cell r="I23">
            <v>3380</v>
          </cell>
        </row>
        <row r="25">
          <cell r="I25">
            <v>57068</v>
          </cell>
        </row>
      </sheetData>
      <sheetData sheetId="3">
        <row r="9">
          <cell r="I9">
            <v>4000</v>
          </cell>
        </row>
        <row r="13">
          <cell r="I13">
            <v>58107.82</v>
          </cell>
        </row>
        <row r="14">
          <cell r="I14">
            <v>3000.4</v>
          </cell>
        </row>
        <row r="16">
          <cell r="I16">
            <v>39680</v>
          </cell>
        </row>
        <row r="18">
          <cell r="I18">
            <v>1548</v>
          </cell>
        </row>
        <row r="21">
          <cell r="I21">
            <v>2651</v>
          </cell>
        </row>
        <row r="22">
          <cell r="I22">
            <v>6050</v>
          </cell>
        </row>
        <row r="23">
          <cell r="I23">
            <v>11403.6</v>
          </cell>
        </row>
        <row r="25">
          <cell r="I25">
            <v>126440.82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8"/>
      <sheetName val="Mayo 9"/>
      <sheetName val="Mayo 10"/>
      <sheetName val="Mayo 11"/>
      <sheetName val="Mayo 12"/>
    </sheetNames>
    <sheetDataSet>
      <sheetData sheetId="0">
        <row r="9">
          <cell r="I9">
            <v>12000</v>
          </cell>
        </row>
        <row r="13">
          <cell r="I13">
            <v>118252.52</v>
          </cell>
        </row>
        <row r="14">
          <cell r="I14">
            <v>5002.3999999999996</v>
          </cell>
        </row>
        <row r="16">
          <cell r="I16">
            <v>9300</v>
          </cell>
        </row>
        <row r="23">
          <cell r="I23">
            <v>56802.2</v>
          </cell>
        </row>
        <row r="25">
          <cell r="I25">
            <v>201357.12</v>
          </cell>
        </row>
      </sheetData>
      <sheetData sheetId="1">
        <row r="7">
          <cell r="I7">
            <v>2974.7</v>
          </cell>
        </row>
        <row r="8">
          <cell r="I8">
            <v>2000</v>
          </cell>
        </row>
        <row r="9">
          <cell r="I9">
            <v>5000</v>
          </cell>
        </row>
        <row r="13">
          <cell r="I13">
            <v>108277.95</v>
          </cell>
        </row>
        <row r="14">
          <cell r="I14">
            <v>1201.2</v>
          </cell>
        </row>
        <row r="23">
          <cell r="I23">
            <v>2002</v>
          </cell>
        </row>
        <row r="24">
          <cell r="I24">
            <v>385932.3</v>
          </cell>
        </row>
        <row r="25">
          <cell r="I25">
            <v>507388.14999999997</v>
          </cell>
        </row>
      </sheetData>
      <sheetData sheetId="2">
        <row r="13">
          <cell r="I13">
            <v>800983.09</v>
          </cell>
        </row>
        <row r="14">
          <cell r="I14">
            <v>2600</v>
          </cell>
        </row>
        <row r="23">
          <cell r="I23">
            <v>5189.6000000000004</v>
          </cell>
        </row>
        <row r="25">
          <cell r="I25">
            <v>808772.69</v>
          </cell>
        </row>
      </sheetData>
      <sheetData sheetId="3">
        <row r="10">
          <cell r="I10">
            <v>57288</v>
          </cell>
        </row>
        <row r="13">
          <cell r="I13">
            <v>220908.56</v>
          </cell>
        </row>
        <row r="18">
          <cell r="I18">
            <v>227359</v>
          </cell>
        </row>
        <row r="23">
          <cell r="I23">
            <v>2701.4</v>
          </cell>
        </row>
        <row r="25">
          <cell r="I25">
            <v>508256.96</v>
          </cell>
        </row>
      </sheetData>
      <sheetData sheetId="4">
        <row r="9">
          <cell r="I9">
            <v>10000</v>
          </cell>
        </row>
        <row r="10">
          <cell r="I10">
            <v>2533.5</v>
          </cell>
        </row>
        <row r="13">
          <cell r="I13">
            <v>226447.78</v>
          </cell>
        </row>
        <row r="14">
          <cell r="I14">
            <v>1201.2</v>
          </cell>
        </row>
        <row r="23">
          <cell r="I23">
            <v>5600.4</v>
          </cell>
        </row>
        <row r="25">
          <cell r="I25">
            <v>245782.88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l"/>
      <sheetName val="Mayo 15"/>
      <sheetName val="Mayo 16"/>
      <sheetName val="Mayo 17"/>
      <sheetName val="Mayo 18"/>
      <sheetName val="Mayo 19"/>
    </sheetNames>
    <sheetDataSet>
      <sheetData sheetId="0" refreshError="1"/>
      <sheetData sheetId="1">
        <row r="9">
          <cell r="I9">
            <v>45000</v>
          </cell>
        </row>
        <row r="10">
          <cell r="I10">
            <v>17454.2</v>
          </cell>
        </row>
        <row r="13">
          <cell r="I13">
            <v>8752.5300000000007</v>
          </cell>
        </row>
        <row r="18">
          <cell r="I18">
            <v>50000</v>
          </cell>
        </row>
        <row r="21">
          <cell r="I21">
            <v>46500</v>
          </cell>
        </row>
        <row r="25">
          <cell r="I25">
            <v>167706.72999999998</v>
          </cell>
        </row>
      </sheetData>
      <sheetData sheetId="2">
        <row r="7">
          <cell r="I7">
            <v>737.84</v>
          </cell>
        </row>
        <row r="8">
          <cell r="I8">
            <v>1831.92</v>
          </cell>
        </row>
        <row r="9">
          <cell r="I9">
            <v>150000</v>
          </cell>
        </row>
        <row r="10">
          <cell r="I10">
            <v>675.2</v>
          </cell>
        </row>
        <row r="12">
          <cell r="I12">
            <v>11090</v>
          </cell>
        </row>
        <row r="13">
          <cell r="I13">
            <v>74728</v>
          </cell>
        </row>
        <row r="14">
          <cell r="I14">
            <v>5080.3999999999996</v>
          </cell>
        </row>
        <row r="21">
          <cell r="I21">
            <v>4275</v>
          </cell>
        </row>
        <row r="23">
          <cell r="I23">
            <v>2501.1999999999998</v>
          </cell>
        </row>
        <row r="24">
          <cell r="I24">
            <v>6450</v>
          </cell>
        </row>
        <row r="25">
          <cell r="I25">
            <v>257369.56000000003</v>
          </cell>
        </row>
      </sheetData>
      <sheetData sheetId="3">
        <row r="8">
          <cell r="I8">
            <v>1674.46</v>
          </cell>
        </row>
        <row r="9">
          <cell r="I9">
            <v>2000</v>
          </cell>
        </row>
        <row r="13">
          <cell r="I13">
            <v>44636.800000000003</v>
          </cell>
        </row>
        <row r="21">
          <cell r="I21">
            <v>950</v>
          </cell>
        </row>
        <row r="23">
          <cell r="I23">
            <v>1201.2</v>
          </cell>
        </row>
        <row r="25">
          <cell r="I25">
            <v>50462.46</v>
          </cell>
        </row>
      </sheetData>
      <sheetData sheetId="4">
        <row r="9">
          <cell r="I9">
            <v>1000</v>
          </cell>
        </row>
        <row r="13">
          <cell r="I13">
            <v>123824.78</v>
          </cell>
        </row>
        <row r="16">
          <cell r="I16">
            <v>12400</v>
          </cell>
        </row>
        <row r="23">
          <cell r="I23">
            <v>2600</v>
          </cell>
        </row>
        <row r="24">
          <cell r="I24">
            <v>44100</v>
          </cell>
        </row>
        <row r="25">
          <cell r="I25">
            <v>183924.78</v>
          </cell>
        </row>
      </sheetData>
      <sheetData sheetId="5">
        <row r="6">
          <cell r="I6">
            <v>4850</v>
          </cell>
        </row>
        <row r="7">
          <cell r="I7">
            <v>2961.48</v>
          </cell>
        </row>
        <row r="9">
          <cell r="I9">
            <v>2000</v>
          </cell>
        </row>
        <row r="13">
          <cell r="I13">
            <v>77930.399999999994</v>
          </cell>
        </row>
        <row r="14">
          <cell r="I14">
            <v>3000.4</v>
          </cell>
        </row>
        <row r="23">
          <cell r="I23">
            <v>1201.2</v>
          </cell>
        </row>
        <row r="25">
          <cell r="I25">
            <v>91943.479999999981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o 22"/>
      <sheetName val="Mayo 23"/>
      <sheetName val="Mayo 24"/>
      <sheetName val="Mayo 25"/>
    </sheetNames>
    <sheetDataSet>
      <sheetData sheetId="0">
        <row r="10">
          <cell r="I10">
            <v>2532</v>
          </cell>
        </row>
        <row r="13">
          <cell r="I13">
            <v>21875.279999999999</v>
          </cell>
        </row>
        <row r="25">
          <cell r="I25">
            <v>24407.279999999999</v>
          </cell>
        </row>
      </sheetData>
      <sheetData sheetId="1">
        <row r="8">
          <cell r="I8">
            <v>38827.360000000001</v>
          </cell>
        </row>
        <row r="10">
          <cell r="I10">
            <v>1435.65</v>
          </cell>
        </row>
        <row r="11">
          <cell r="I11">
            <v>2460</v>
          </cell>
        </row>
        <row r="13">
          <cell r="I13">
            <v>124305.07</v>
          </cell>
        </row>
        <row r="17">
          <cell r="I17">
            <v>21319.200000000001</v>
          </cell>
        </row>
        <row r="23">
          <cell r="I23">
            <v>14801.8</v>
          </cell>
        </row>
        <row r="25">
          <cell r="I25">
            <v>203149.08000000002</v>
          </cell>
        </row>
      </sheetData>
      <sheetData sheetId="2">
        <row r="13">
          <cell r="I13">
            <v>209550.44</v>
          </cell>
        </row>
        <row r="14">
          <cell r="I14">
            <v>5002.3999999999996</v>
          </cell>
        </row>
        <row r="16">
          <cell r="I16">
            <v>5394</v>
          </cell>
        </row>
        <row r="23">
          <cell r="I23">
            <v>3203.2</v>
          </cell>
        </row>
        <row r="25">
          <cell r="I25">
            <v>223150.04</v>
          </cell>
        </row>
      </sheetData>
      <sheetData sheetId="3">
        <row r="13">
          <cell r="I13">
            <v>2578.9</v>
          </cell>
        </row>
        <row r="16">
          <cell r="I16">
            <v>200260</v>
          </cell>
        </row>
        <row r="23">
          <cell r="I23">
            <v>29905.200000000001</v>
          </cell>
        </row>
        <row r="25">
          <cell r="I25">
            <v>232744.1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image" Target="../media/image2.png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3.xml"/><Relationship Id="rId4" Type="http://schemas.openxmlformats.org/officeDocument/2006/relationships/image" Target="../media/image3.png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4.xml"/><Relationship Id="rId4" Type="http://schemas.openxmlformats.org/officeDocument/2006/relationships/image" Target="../media/image4.png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5.xml"/><Relationship Id="rId4" Type="http://schemas.openxmlformats.org/officeDocument/2006/relationships/image" Target="../media/image5.png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6.xml"/><Relationship Id="rId4" Type="http://schemas.openxmlformats.org/officeDocument/2006/relationships/image" Target="../media/image6.png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7.xml"/><Relationship Id="rId4" Type="http://schemas.openxmlformats.org/officeDocument/2006/relationships/image" Target="../media/image7.png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8.xml"/><Relationship Id="rId4" Type="http://schemas.openxmlformats.org/officeDocument/2006/relationships/image" Target="../media/image8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7"/>
  <sheetViews>
    <sheetView showGridLines="0" showZeros="0" tabSelected="1" workbookViewId="0">
      <selection sqref="A1:H1"/>
    </sheetView>
  </sheetViews>
  <sheetFormatPr defaultRowHeight="14.4" x14ac:dyDescent="0.3"/>
  <cols>
    <col min="1" max="1" width="25.44140625" bestFit="1" customWidth="1"/>
    <col min="2" max="2" width="11.77734375" customWidth="1"/>
    <col min="3" max="3" width="13.77734375" bestFit="1" customWidth="1"/>
    <col min="4" max="5" width="9" bestFit="1" customWidth="1"/>
    <col min="6" max="6" width="13.33203125" bestFit="1" customWidth="1"/>
    <col min="8" max="8" width="11" bestFit="1" customWidth="1"/>
    <col min="10" max="10" width="16.33203125" bestFit="1" customWidth="1"/>
    <col min="11" max="11" width="10.5546875" bestFit="1" customWidth="1"/>
    <col min="13" max="13" width="9.5546875" bestFit="1" customWidth="1"/>
    <col min="14" max="14" width="11" bestFit="1" customWidth="1"/>
  </cols>
  <sheetData>
    <row r="1" spans="1:10" x14ac:dyDescent="0.3">
      <c r="A1" s="41" t="s">
        <v>48</v>
      </c>
      <c r="B1" s="41"/>
      <c r="C1" s="41"/>
      <c r="D1" s="41"/>
      <c r="E1" s="41"/>
      <c r="F1" s="41"/>
      <c r="G1" s="41"/>
      <c r="H1" s="41"/>
    </row>
    <row r="2" spans="1:10" x14ac:dyDescent="0.3">
      <c r="A2" s="4"/>
    </row>
    <row r="3" spans="1:10" x14ac:dyDescent="0.3">
      <c r="A3" s="2"/>
      <c r="B3" s="2"/>
      <c r="C3" s="2" t="s">
        <v>54</v>
      </c>
      <c r="D3" s="2" t="s">
        <v>27</v>
      </c>
      <c r="E3" s="8" t="s">
        <v>28</v>
      </c>
      <c r="F3" s="2" t="s">
        <v>55</v>
      </c>
      <c r="G3" s="2"/>
      <c r="H3" s="2" t="s">
        <v>21</v>
      </c>
      <c r="J3" s="8" t="s">
        <v>23</v>
      </c>
    </row>
    <row r="4" spans="1:10" x14ac:dyDescent="0.3">
      <c r="A4" s="20" t="s">
        <v>17</v>
      </c>
      <c r="B4" s="46" t="s">
        <v>56</v>
      </c>
      <c r="C4" s="36">
        <v>1180.3</v>
      </c>
      <c r="D4" s="36">
        <f>MAX('S18'!C4:E4,'S19'!C4:E4,'S20'!C4:E4,'S21'!C4:E4,'MY29'!C4:E4,'MY30'!C4:E4,'MY31'!C4:E4)</f>
        <v>1180.3</v>
      </c>
      <c r="E4" s="36">
        <f>MIN('S18'!C4:E4,'S19'!C4:E4,'S20'!C4:E4,'S21'!C4:E4,'MY29'!C4:E4,'MY30'!C4:E4,'MY31'!C4:E4)</f>
        <v>1129.1400000000001</v>
      </c>
      <c r="F4" s="36">
        <v>1129.1400000000001</v>
      </c>
      <c r="G4" s="36"/>
      <c r="H4" s="19">
        <f>(F4-C4)/C4</f>
        <v>-4.3344912310429431E-2</v>
      </c>
      <c r="J4" s="15"/>
    </row>
    <row r="5" spans="1:10" x14ac:dyDescent="0.3">
      <c r="A5" s="30" t="s">
        <v>22</v>
      </c>
      <c r="B5" s="31" t="s">
        <v>29</v>
      </c>
      <c r="C5" s="32">
        <v>12</v>
      </c>
      <c r="D5" s="28">
        <f>MAX('S18'!C5:E5,'S19'!C5:E5,'S20'!C5:E5,'S21'!C5:E5,'MY29'!C5:E5,'MY30'!C5:E5,'MY31'!C5:E5)</f>
        <v>12</v>
      </c>
      <c r="E5" s="28">
        <f>MIN('S18'!C5:E5,'S19'!C5:E5,'S20'!C5:E5,'S21'!C5:E5,'MY29'!C5:E5,'MY30'!C5:E5,'MY31'!C5:E5)</f>
        <v>12</v>
      </c>
      <c r="F5" s="32">
        <v>12</v>
      </c>
      <c r="G5" s="32"/>
      <c r="H5" s="29">
        <f t="shared" ref="H5:H22" si="0">(F5-C5)/C5</f>
        <v>0</v>
      </c>
      <c r="J5" s="38">
        <f>SUM('S18'!I5,'S19'!I5,'S20'!I5,'S21'!I5,'MY29'!I5,'MY30'!I5,'MY31'!I5)</f>
        <v>0</v>
      </c>
    </row>
    <row r="6" spans="1:10" x14ac:dyDescent="0.3">
      <c r="A6" s="20" t="s">
        <v>0</v>
      </c>
      <c r="B6" s="23" t="s">
        <v>30</v>
      </c>
      <c r="C6" s="21">
        <v>1</v>
      </c>
      <c r="D6" s="21">
        <f>MAX('S18'!C6:E6,'S19'!C6:E6,'S20'!C6:E6,'S21'!C6:E6,'MY29'!C6:E6,'MY30'!C6:E6,'MY31'!C6:E6)</f>
        <v>1</v>
      </c>
      <c r="E6" s="21">
        <f>MIN('S18'!C6:E6,'S19'!C6:E6,'S20'!C6:E6,'S21'!C6:E6,'MY29'!C6:E6,'MY30'!C6:E6,'MY31'!C6:E6)</f>
        <v>0.97</v>
      </c>
      <c r="F6" s="21">
        <v>0.97</v>
      </c>
      <c r="G6" s="21"/>
      <c r="H6" s="19">
        <f t="shared" si="0"/>
        <v>-3.0000000000000027E-2</v>
      </c>
      <c r="J6" s="38">
        <f>SUM('S18'!I6,'S19'!I6,'S20'!I6,'S21'!I6,'MY29'!I6,'MY30'!I6,'MY31'!I6)</f>
        <v>4850</v>
      </c>
    </row>
    <row r="7" spans="1:10" x14ac:dyDescent="0.3">
      <c r="A7" s="20" t="s">
        <v>1</v>
      </c>
      <c r="B7" s="23" t="s">
        <v>32</v>
      </c>
      <c r="C7" s="21">
        <v>0.48</v>
      </c>
      <c r="D7" s="21">
        <f>MAX('S18'!C7:E7,'S19'!C7:E7,'S20'!C7:E7,'S21'!C7:E7,'MY29'!C7:E7,'MY30'!C7:E7,'MY31'!C7:E7)</f>
        <v>0.5</v>
      </c>
      <c r="E7" s="21">
        <f>MIN('S18'!C7:E7,'S19'!C7:E7,'S20'!C7:E7,'S21'!C7:E7,'MY29'!C7:E7,'MY30'!C7:E7,'MY31'!C7:E7)</f>
        <v>0.46</v>
      </c>
      <c r="F7" s="21">
        <v>0.46</v>
      </c>
      <c r="G7" s="21"/>
      <c r="H7" s="19">
        <f t="shared" si="0"/>
        <v>-4.1666666666666588E-2</v>
      </c>
      <c r="J7" s="38">
        <f>SUM('S18'!I7,'S19'!I7,'S20'!I7,'S21'!I7,'MY29'!I7,'MY30'!I7,'MY31'!I7)</f>
        <v>6674.02</v>
      </c>
    </row>
    <row r="8" spans="1:10" x14ac:dyDescent="0.3">
      <c r="A8" s="20" t="s">
        <v>2</v>
      </c>
      <c r="B8" s="23" t="s">
        <v>33</v>
      </c>
      <c r="C8" s="21">
        <v>0.59</v>
      </c>
      <c r="D8" s="21">
        <f>MAX('S18'!C8:E8,'S19'!C8:E8,'S20'!C8:E8,'S21'!C8:E8,'MY29'!C8:E8,'MY30'!C8:E8,'MY31'!C8:E8)</f>
        <v>0.59</v>
      </c>
      <c r="E8" s="21">
        <f>MIN('S18'!C8:E8,'S19'!C8:E8,'S20'!C8:E8,'S21'!C8:E8,'MY29'!C8:E8,'MY30'!C8:E8,'MY31'!C8:E8)</f>
        <v>0.5</v>
      </c>
      <c r="F8" s="21">
        <v>0.5</v>
      </c>
      <c r="G8" s="21"/>
      <c r="H8" s="19">
        <f t="shared" si="0"/>
        <v>-0.15254237288135589</v>
      </c>
      <c r="J8" s="38">
        <f>SUM('S18'!I8,'S19'!I8,'S20'!I8,'S21'!I8,'MY29'!I8,'MY30'!I8,'MY31'!I8)</f>
        <v>119214.01</v>
      </c>
    </row>
    <row r="9" spans="1:10" x14ac:dyDescent="0.3">
      <c r="A9" s="30" t="s">
        <v>3</v>
      </c>
      <c r="B9" s="31" t="s">
        <v>34</v>
      </c>
      <c r="C9" s="32">
        <v>1000</v>
      </c>
      <c r="D9" s="28">
        <f>MAX('S18'!C9:E9,'S19'!C9:E9,'S20'!C9:E9,'S21'!C9:E9,'MY29'!C9:E9,'MY30'!C9:E9,'MY31'!C9:E9)</f>
        <v>1000</v>
      </c>
      <c r="E9" s="28">
        <f>MIN('S18'!C9:E9,'S19'!C9:E9,'S20'!C9:E9,'S21'!C9:E9,'MY29'!C9:E9,'MY30'!C9:E9,'MY31'!C9:E9)</f>
        <v>1000</v>
      </c>
      <c r="F9" s="32">
        <v>1000</v>
      </c>
      <c r="G9" s="32"/>
      <c r="H9" s="29">
        <f t="shared" si="0"/>
        <v>0</v>
      </c>
      <c r="J9" s="38">
        <f>SUM('S18'!I9,'S19'!I9,'S20'!I9,'S21'!I9,'MY29'!I9,'MY30'!I9,'MY31'!I9)</f>
        <v>356000</v>
      </c>
    </row>
    <row r="10" spans="1:10" x14ac:dyDescent="0.3">
      <c r="A10" s="20" t="s">
        <v>4</v>
      </c>
      <c r="B10" s="23" t="s">
        <v>31</v>
      </c>
      <c r="C10" s="21">
        <v>86.29</v>
      </c>
      <c r="D10" s="21">
        <f>MAX('S18'!C10:E10,'S19'!C10:E10,'S20'!C10:E10,'S21'!C10:E10,'MY29'!C10:E10,'MY30'!C10:E10,'MY31'!C10:E10)</f>
        <v>86.29</v>
      </c>
      <c r="E10" s="21">
        <f>MIN('S18'!C10:E10,'S19'!C10:E10,'S20'!C10:E10,'S21'!C10:E10,'MY29'!C10:E10,'MY30'!C10:E10,'MY31'!C10:E10)</f>
        <v>84.4</v>
      </c>
      <c r="F10" s="21">
        <v>84.45</v>
      </c>
      <c r="G10" s="21"/>
      <c r="H10" s="19">
        <f t="shared" si="0"/>
        <v>-2.1323444199791441E-2</v>
      </c>
      <c r="J10" s="38">
        <f>SUM('S18'!I10,'S19'!I10,'S20'!I10,'S21'!I10,'MY29'!I10,'MY30'!I10,'MY31'!I10)</f>
        <v>81918.549999999988</v>
      </c>
    </row>
    <row r="11" spans="1:10" x14ac:dyDescent="0.3">
      <c r="A11" s="20" t="s">
        <v>5</v>
      </c>
      <c r="B11" s="23" t="s">
        <v>47</v>
      </c>
      <c r="C11" s="21">
        <v>1.25</v>
      </c>
      <c r="D11" s="21">
        <f>MAX('S18'!C11:E11,'S19'!C11:E11,'S20'!C11:E11,'S21'!C11:E11,'MY29'!C11:E11,'MY30'!C11:E11,'MY31'!C11:E11)</f>
        <v>1.25</v>
      </c>
      <c r="E11" s="21">
        <f>MIN('S18'!C11:E11,'S19'!C11:E11,'S20'!C11:E11,'S21'!C11:E11,'MY29'!C11:E11,'MY30'!C11:E11,'MY31'!C11:E11)</f>
        <v>1.23</v>
      </c>
      <c r="F11" s="21">
        <v>1.23</v>
      </c>
      <c r="G11" s="21"/>
      <c r="H11" s="19">
        <f t="shared" si="0"/>
        <v>-1.6000000000000014E-2</v>
      </c>
      <c r="J11" s="38">
        <f>SUM('S18'!I11,'S19'!I11,'S20'!I11,'S21'!I11,'MY29'!I11,'MY30'!I11,'MY31'!I11)</f>
        <v>2460</v>
      </c>
    </row>
    <row r="12" spans="1:10" x14ac:dyDescent="0.3">
      <c r="A12" s="30" t="s">
        <v>6</v>
      </c>
      <c r="B12" s="31" t="s">
        <v>35</v>
      </c>
      <c r="C12" s="32">
        <v>1</v>
      </c>
      <c r="D12" s="28">
        <f>MAX('S18'!C12:E12,'S19'!C12:E12,'S20'!C12:E12,'S21'!C12:E12,'MY29'!C12:E12,'MY30'!C12:E12,'MY31'!C12:E12)</f>
        <v>1</v>
      </c>
      <c r="E12" s="28">
        <f>MIN('S18'!C12:E12,'S19'!C12:E12,'S20'!C12:E12,'S21'!C12:E12,'MY29'!C12:E12,'MY30'!C12:E12,'MY31'!C12:E12)</f>
        <v>1</v>
      </c>
      <c r="F12" s="32">
        <v>1</v>
      </c>
      <c r="G12" s="32"/>
      <c r="H12" s="29">
        <f t="shared" si="0"/>
        <v>0</v>
      </c>
      <c r="J12" s="38">
        <f>SUM('S18'!I12,'S19'!I12,'S20'!I12,'S21'!I12,'MY29'!I12,'MY30'!I12,'MY31'!I12)</f>
        <v>11090</v>
      </c>
    </row>
    <row r="13" spans="1:10" x14ac:dyDescent="0.3">
      <c r="A13" s="20" t="s">
        <v>7</v>
      </c>
      <c r="B13" s="23" t="s">
        <v>36</v>
      </c>
      <c r="C13" s="21">
        <v>1.7</v>
      </c>
      <c r="D13" s="21">
        <f>MAX('S18'!C13:E13,'S19'!C13:E13,'S20'!C13:E13,'S21'!C13:E13,'MY29'!C13:E13,'MY30'!C13:E13,'MY31'!C13:E13)</f>
        <v>1.7</v>
      </c>
      <c r="E13" s="21">
        <f>MIN('S18'!C13:E13,'S19'!C13:E13,'S20'!C13:E13,'S21'!C13:E13,'MY29'!C13:E13,'MY30'!C13:E13,'MY31'!C13:E13)</f>
        <v>1.59</v>
      </c>
      <c r="F13" s="21">
        <v>1.59</v>
      </c>
      <c r="G13" s="21"/>
      <c r="H13" s="19">
        <f t="shared" si="0"/>
        <v>-6.4705882352941099E-2</v>
      </c>
      <c r="J13" s="38">
        <f>SUM('S18'!I13,'S19'!I13,'S20'!I13,'S21'!I13,'MY29'!I13,'MY30'!I13,'MY31'!I13)</f>
        <v>2398430.66</v>
      </c>
    </row>
    <row r="14" spans="1:10" x14ac:dyDescent="0.3">
      <c r="A14" s="30" t="s">
        <v>8</v>
      </c>
      <c r="B14" s="31" t="s">
        <v>37</v>
      </c>
      <c r="C14" s="32">
        <v>2.6</v>
      </c>
      <c r="D14" s="28">
        <f>MAX('S18'!C14:E14,'S19'!C14:E14,'S20'!C14:E14,'S21'!C14:E14,'MY29'!C14:E14,'MY30'!C14:E14,'MY31'!C14:E14)</f>
        <v>2.6</v>
      </c>
      <c r="E14" s="28">
        <f>MIN('S18'!C14:E14,'S19'!C14:E14,'S20'!C14:E14,'S21'!C14:E14,'MY29'!C14:E14,'MY30'!C14:E14,'MY31'!C14:E14)</f>
        <v>2.6</v>
      </c>
      <c r="F14" s="32">
        <v>2.6</v>
      </c>
      <c r="G14" s="32"/>
      <c r="H14" s="29">
        <f t="shared" si="0"/>
        <v>0</v>
      </c>
      <c r="J14" s="38">
        <f>SUM('S18'!I14,'S19'!I14,'S20'!I14,'S21'!I14,'MY29'!I14,'MY30'!I14,'MY31'!I14)</f>
        <v>36090.600000000006</v>
      </c>
    </row>
    <row r="15" spans="1:10" x14ac:dyDescent="0.3">
      <c r="A15" s="26" t="s">
        <v>9</v>
      </c>
      <c r="B15" s="27" t="s">
        <v>38</v>
      </c>
      <c r="C15" s="32">
        <v>3.5</v>
      </c>
      <c r="D15" s="28">
        <f>MAX('S18'!C15:E15,'S19'!C15:E15,'S20'!C15:E15,'S21'!C15:E15,'MY29'!C15:E15,'MY30'!C15:E15,'MY31'!C15:E15)</f>
        <v>3.5</v>
      </c>
      <c r="E15" s="28">
        <f>MIN('S18'!C15:E15,'S19'!C15:E15,'S20'!C15:E15,'S21'!C15:E15,'MY29'!C15:E15,'MY30'!C15:E15,'MY31'!C15:E15)</f>
        <v>3.5</v>
      </c>
      <c r="F15" s="32">
        <v>3.5</v>
      </c>
      <c r="G15" s="28"/>
      <c r="H15" s="37">
        <f t="shared" si="0"/>
        <v>0</v>
      </c>
      <c r="J15" s="38">
        <f>SUM('S18'!I15,'S19'!I15,'S20'!I15,'S21'!I15,'MY29'!I15,'MY30'!I15,'MY31'!I15)</f>
        <v>0</v>
      </c>
    </row>
    <row r="16" spans="1:10" x14ac:dyDescent="0.3">
      <c r="A16" s="20" t="s">
        <v>10</v>
      </c>
      <c r="B16" s="23" t="s">
        <v>39</v>
      </c>
      <c r="C16" s="21">
        <v>67</v>
      </c>
      <c r="D16" s="21">
        <f>MAX('S18'!C16:E16,'S19'!C16:E16,'S20'!C16:E16,'S21'!C16:E16,'MY29'!C16:E16,'MY30'!C16:E16,'MY31'!C16:E16)</f>
        <v>67</v>
      </c>
      <c r="E16" s="21">
        <f>MIN('S18'!C16:E16,'S19'!C16:E16,'S20'!C16:E16,'S21'!C16:E16,'MY29'!C16:E16,'MY30'!C16:E16,'MY31'!C16:E16)</f>
        <v>60.99</v>
      </c>
      <c r="F16" s="21">
        <v>60.99</v>
      </c>
      <c r="G16" s="21"/>
      <c r="H16" s="19">
        <f t="shared" si="0"/>
        <v>-8.970149253731341E-2</v>
      </c>
      <c r="J16" s="38">
        <f>SUM('S18'!I16,'S19'!I16,'S20'!I16,'S21'!I16,'MY29'!I16,'MY30'!I16,'MY31'!I16)</f>
        <v>457748.28</v>
      </c>
    </row>
    <row r="17" spans="1:14" x14ac:dyDescent="0.3">
      <c r="A17" s="20" t="s">
        <v>16</v>
      </c>
      <c r="B17" s="23" t="s">
        <v>40</v>
      </c>
      <c r="C17" s="21">
        <v>4.8</v>
      </c>
      <c r="D17" s="21">
        <f>MAX('S18'!C17:E17,'S19'!C17:E17,'S20'!C17:E17,'S21'!C17:E17,'MY29'!C17:E17,'MY30'!C17:E17,'MY31'!C17:E17)</f>
        <v>4.8</v>
      </c>
      <c r="E17" s="21">
        <f>MIN('S18'!C17:E17,'S19'!C17:E17,'S20'!C17:E17,'S21'!C17:E17,'MY29'!C17:E17,'MY30'!C17:E17,'MY31'!C17:E17)</f>
        <v>4.7</v>
      </c>
      <c r="F17" s="21">
        <v>4.7</v>
      </c>
      <c r="G17" s="21"/>
      <c r="H17" s="19">
        <f t="shared" si="0"/>
        <v>-2.0833333333333259E-2</v>
      </c>
      <c r="J17" s="38">
        <f>SUM('S18'!I17,'S19'!I17,'S20'!I17,'S21'!I17,'MY29'!I17,'MY30'!I17,'MY31'!I17)</f>
        <v>24938.2</v>
      </c>
    </row>
    <row r="18" spans="1:14" x14ac:dyDescent="0.3">
      <c r="A18" s="26" t="s">
        <v>11</v>
      </c>
      <c r="B18" s="27" t="s">
        <v>41</v>
      </c>
      <c r="C18" s="32">
        <v>1</v>
      </c>
      <c r="D18" s="28">
        <f>MAX('S18'!C18:E18,'S19'!C18:E18,'S20'!C18:E18,'S21'!C18:E18,'MY29'!C18:E18,'MY30'!C18:E18,'MY31'!C18:E18)</f>
        <v>1</v>
      </c>
      <c r="E18" s="28">
        <f>MIN('S18'!C18:E18,'S19'!C18:E18,'S20'!C18:E18,'S21'!C18:E18,'MY29'!C18:E18,'MY30'!C18:E18,'MY31'!C18:E18)</f>
        <v>1</v>
      </c>
      <c r="F18" s="32">
        <v>1</v>
      </c>
      <c r="G18" s="28"/>
      <c r="H18" s="29">
        <f t="shared" si="0"/>
        <v>0</v>
      </c>
      <c r="J18" s="38">
        <f>SUM('S18'!I18,'S19'!I18,'S20'!I18,'S21'!I18,'MY29'!I18,'MY30'!I18,'MY31'!I18)</f>
        <v>278907</v>
      </c>
    </row>
    <row r="19" spans="1:14" x14ac:dyDescent="0.3">
      <c r="A19" s="30" t="s">
        <v>12</v>
      </c>
      <c r="B19" s="31" t="s">
        <v>42</v>
      </c>
      <c r="C19" s="32">
        <v>0.69</v>
      </c>
      <c r="D19" s="28">
        <f>MAX('S18'!C19:E19,'S19'!C19:E19,'S20'!C19:E19,'S21'!C19:E19,'MY29'!C19:E19,'MY30'!C19:E19,'MY31'!C19:E19)</f>
        <v>0.69</v>
      </c>
      <c r="E19" s="28">
        <f>MIN('S18'!C19:E19,'S19'!C19:E19,'S20'!C19:E19,'S21'!C19:E19,'MY29'!C19:E19,'MY30'!C19:E19,'MY31'!C19:E19)</f>
        <v>0.69</v>
      </c>
      <c r="F19" s="32">
        <v>0.69</v>
      </c>
      <c r="G19" s="32"/>
      <c r="H19" s="29">
        <f t="shared" si="0"/>
        <v>0</v>
      </c>
      <c r="J19" s="38">
        <f>SUM('S18'!I19,'S19'!I19,'S20'!I19,'S21'!I19,'MY29'!I19,'MY30'!I19,'MY31'!I19)</f>
        <v>0</v>
      </c>
    </row>
    <row r="20" spans="1:14" x14ac:dyDescent="0.3">
      <c r="A20" s="33" t="s">
        <v>13</v>
      </c>
      <c r="B20" s="34" t="s">
        <v>43</v>
      </c>
      <c r="C20" s="32">
        <v>2.62</v>
      </c>
      <c r="D20" s="28">
        <f>MAX('S18'!C20:E20,'S19'!C20:E20,'S20'!C20:E20,'S21'!C20:E20,'MY29'!C20:E20,'MY30'!C20:E20,'MY31'!C20:E20)</f>
        <v>2.62</v>
      </c>
      <c r="E20" s="28">
        <f>MIN('S18'!C20:E20,'S19'!C20:E20,'S20'!C20:E20,'S21'!C20:E20,'MY29'!C20:E20,'MY30'!C20:E20,'MY31'!C20:E20)</f>
        <v>2.62</v>
      </c>
      <c r="F20" s="32">
        <v>2.62</v>
      </c>
      <c r="G20" s="22"/>
      <c r="H20" s="29">
        <f t="shared" si="0"/>
        <v>0</v>
      </c>
      <c r="J20" s="38">
        <f>SUM('S18'!I20,'S19'!I20,'S20'!I20,'S21'!I20,'MY29'!I20,'MY30'!I20,'MY31'!I20)</f>
        <v>0</v>
      </c>
      <c r="M20" s="16"/>
    </row>
    <row r="21" spans="1:14" x14ac:dyDescent="0.3">
      <c r="A21" s="30" t="s">
        <v>14</v>
      </c>
      <c r="B21" s="31" t="s">
        <v>44</v>
      </c>
      <c r="C21" s="32">
        <v>0.95</v>
      </c>
      <c r="D21" s="28">
        <f>MAX('S18'!C21:E21,'S19'!C21:E21,'S20'!C21:E21,'S21'!C21:E21,'MY29'!C21:E21,'MY30'!C21:E21,'MY31'!C21:E21)</f>
        <v>1</v>
      </c>
      <c r="E21" s="28">
        <f>MIN('S18'!C21:E21,'S19'!C21:E21,'S20'!C21:E21,'S21'!C21:E21,'MY29'!C21:E21,'MY30'!C21:E21,'MY31'!C21:E21)</f>
        <v>0.95</v>
      </c>
      <c r="F21" s="32">
        <v>0.95</v>
      </c>
      <c r="G21" s="32"/>
      <c r="H21" s="29">
        <f t="shared" si="0"/>
        <v>0</v>
      </c>
      <c r="J21" s="38">
        <f>SUM('S18'!I21,'S19'!I21,'S20'!I21,'S21'!I21,'MY29'!I21,'MY30'!I21,'MY31'!I21)</f>
        <v>58326.38</v>
      </c>
    </row>
    <row r="22" spans="1:14" x14ac:dyDescent="0.3">
      <c r="A22" s="30" t="s">
        <v>15</v>
      </c>
      <c r="B22" s="31" t="s">
        <v>45</v>
      </c>
      <c r="C22" s="32">
        <v>6.05</v>
      </c>
      <c r="D22" s="28">
        <f>MAX('S18'!C22:E22,'S19'!C22:E22,'S20'!C22:E22,'S21'!C22:E22,'MY29'!C22:E22,'MY30'!C22:E22,'MY31'!C22:E22)</f>
        <v>6.05</v>
      </c>
      <c r="E22" s="28">
        <f>MIN('S18'!C22:E22,'S19'!C22:E22,'S20'!C22:E22,'S21'!C22:E22,'MY29'!C22:E22,'MY30'!C22:E22,'MY31'!C22:E22)</f>
        <v>6.05</v>
      </c>
      <c r="F22" s="32">
        <v>6.05</v>
      </c>
      <c r="G22" s="32"/>
      <c r="H22" s="29">
        <f t="shared" si="0"/>
        <v>0</v>
      </c>
      <c r="J22" s="38">
        <f>SUM('S18'!I22,'S19'!I22,'S20'!I22,'S21'!I22,'MY29'!I22,'MY30'!I22,'MY31'!I22)</f>
        <v>6050</v>
      </c>
    </row>
    <row r="23" spans="1:14" x14ac:dyDescent="0.3">
      <c r="A23" s="30" t="s">
        <v>26</v>
      </c>
      <c r="B23" s="45" t="s">
        <v>46</v>
      </c>
      <c r="C23" s="32">
        <v>2.6</v>
      </c>
      <c r="D23" s="28">
        <f>MAX('S18'!C23:E23,'S19'!C23:E23,'S20'!C23:E23,'S21'!C23:E23,'MY29'!C23:E23,'MY30'!C23:E23,'MY31'!C23:E23)</f>
        <v>2.6</v>
      </c>
      <c r="E23" s="28">
        <f>MIN('S18'!C23:E23,'S19'!C23:E23,'S20'!C23:E23,'S21'!C23:E23,'MY29'!C23:E23,'MY30'!C23:E23,'MY31'!C23:E23)</f>
        <v>2.6</v>
      </c>
      <c r="F23" s="32">
        <v>2.6</v>
      </c>
      <c r="G23" s="30"/>
      <c r="H23" s="30"/>
      <c r="J23" s="38">
        <f>SUM('S18'!I23,'S19'!I23,'S20'!I23,'S21'!I23,'MY29'!I23,'MY30'!I23,'MY31'!I23)</f>
        <v>160199</v>
      </c>
    </row>
    <row r="24" spans="1:14" ht="15" thickBot="1" x14ac:dyDescent="0.35">
      <c r="B24" s="17" t="s">
        <v>24</v>
      </c>
      <c r="J24" s="39">
        <f>SUM('S18'!I24,'S19'!I24,'S20'!I24,'S21'!I24,'MY29'!I24,'MY30'!I24,'MY31'!I24)</f>
        <v>536893.55000000005</v>
      </c>
    </row>
    <row r="25" spans="1:14" x14ac:dyDescent="0.3">
      <c r="A25" s="8"/>
      <c r="B25" s="1"/>
      <c r="J25" s="40">
        <f>SUM(J5:J24)</f>
        <v>4539790.25</v>
      </c>
      <c r="N25" s="35">
        <f>SUM('MY29'!I25,'MY30'!I25,'MY31'!I25)</f>
        <v>404792.24000000005</v>
      </c>
    </row>
    <row r="26" spans="1:14" x14ac:dyDescent="0.3">
      <c r="J26" s="15"/>
      <c r="K26" s="16"/>
    </row>
    <row r="27" spans="1:14" x14ac:dyDescent="0.3">
      <c r="K27" s="16"/>
    </row>
  </sheetData>
  <mergeCells count="1">
    <mergeCell ref="A1:H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activeCell="E4" sqref="E4:E23"/>
    </sheetView>
  </sheetViews>
  <sheetFormatPr defaultRowHeight="14.4" x14ac:dyDescent="0.3"/>
  <cols>
    <col min="1" max="1" width="25.44140625" customWidth="1"/>
    <col min="2" max="2" width="11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1" t="s">
        <v>49</v>
      </c>
      <c r="B1" s="41"/>
      <c r="C1" s="41"/>
      <c r="D1" s="41"/>
      <c r="E1" s="41"/>
      <c r="F1" s="41"/>
      <c r="G1" s="41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13" t="s">
        <v>17</v>
      </c>
      <c r="B4" s="13"/>
      <c r="C4" s="24">
        <v>1154.23</v>
      </c>
      <c r="D4" s="13"/>
      <c r="E4" s="24">
        <v>1180.3</v>
      </c>
      <c r="F4" s="13"/>
      <c r="G4" s="12">
        <f>(C4-E4)/E4</f>
        <v>-2.2087604846225482E-2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9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>(C6-E6)/E6</f>
        <v>0</v>
      </c>
      <c r="I6" s="15"/>
    </row>
    <row r="7" spans="1:9" x14ac:dyDescent="0.3">
      <c r="A7" s="5" t="s">
        <v>1</v>
      </c>
      <c r="B7" s="5"/>
      <c r="C7" s="6">
        <v>0.48</v>
      </c>
      <c r="D7" s="5"/>
      <c r="E7" s="6">
        <v>0.48</v>
      </c>
      <c r="F7" s="5"/>
      <c r="G7" s="7">
        <f>(C7-E7)/E7</f>
        <v>0</v>
      </c>
      <c r="I7" s="15"/>
    </row>
    <row r="8" spans="1:9" x14ac:dyDescent="0.3">
      <c r="A8" s="13" t="s">
        <v>2</v>
      </c>
      <c r="B8" s="13"/>
      <c r="C8" s="14">
        <v>0.5</v>
      </c>
      <c r="D8" s="13"/>
      <c r="E8" s="14">
        <v>0.59</v>
      </c>
      <c r="F8" s="13"/>
      <c r="G8" s="12">
        <f>(C8-E8)/E8</f>
        <v>-0.15254237288135589</v>
      </c>
      <c r="I8" s="15">
        <f>SUM('[6]Mayo 2'!I8,'[6]Mayo 3'!I8,'[6]Mayo 4'!I8)</f>
        <v>48436.5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SUM('[6]Mayo 2'!I9,'[6]Mayo 3'!I9,'[6]Mayo 4'!I9,'[6]Mayo 5'!I9)</f>
        <v>54000</v>
      </c>
    </row>
    <row r="10" spans="1:9" x14ac:dyDescent="0.3">
      <c r="A10" s="5" t="s">
        <v>4</v>
      </c>
      <c r="B10" s="5"/>
      <c r="C10" s="6">
        <v>86.29</v>
      </c>
      <c r="D10" s="5"/>
      <c r="E10" s="6">
        <v>86.29</v>
      </c>
      <c r="F10" s="5"/>
      <c r="G10" s="7">
        <f>(C10-E10)/E10</f>
        <v>0</v>
      </c>
      <c r="I10" s="15"/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13" t="s">
        <v>7</v>
      </c>
      <c r="B13" s="13"/>
      <c r="C13" s="14">
        <v>1.6</v>
      </c>
      <c r="D13" s="13"/>
      <c r="E13" s="14">
        <v>1.7</v>
      </c>
      <c r="F13" s="13"/>
      <c r="G13" s="12">
        <f>(C13-E13)/E13</f>
        <v>-5.8823529411764629E-2</v>
      </c>
      <c r="I13" s="15">
        <f>SUM('[6]Mayo 2'!I13,'[6]Mayo 3'!I13,'[6]Mayo 5'!I13)</f>
        <v>119793.76999999999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25">
        <f>SUM('[6]Mayo 4'!I14,'[6]Mayo 5'!I14)</f>
        <v>4001.4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13" t="s">
        <v>10</v>
      </c>
      <c r="B16" s="13"/>
      <c r="C16" s="14">
        <v>62</v>
      </c>
      <c r="D16" s="13"/>
      <c r="E16" s="14">
        <v>67</v>
      </c>
      <c r="F16" s="13"/>
      <c r="G16" s="12">
        <f>(C16-E16)/E16</f>
        <v>-7.4626865671641784E-2</v>
      </c>
      <c r="I16" s="15">
        <f>SUM('[6]Mayo 2'!I16,'[6]Mayo 3'!I16,'[6]Mayo 4'!I16,'[6]Mayo 5'!I16)</f>
        <v>64642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>
        <f>SUM('[6]Mayo 5'!I18)</f>
        <v>1548</v>
      </c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9" t="s">
        <v>14</v>
      </c>
      <c r="B21" s="9"/>
      <c r="C21" s="10">
        <v>1</v>
      </c>
      <c r="D21" s="9"/>
      <c r="E21" s="10">
        <v>0.95</v>
      </c>
      <c r="F21" s="9"/>
      <c r="G21" s="11">
        <f>(C21-E21)/E21</f>
        <v>5.2631578947368474E-2</v>
      </c>
      <c r="I21" s="15">
        <f>SUM('[6]Mayo 2'!I21,'[6]Mayo 5'!I21)</f>
        <v>6601.38</v>
      </c>
    </row>
    <row r="22" spans="1:12" x14ac:dyDescent="0.3">
      <c r="A22" t="s">
        <v>15</v>
      </c>
      <c r="C22" s="6">
        <v>6.05</v>
      </c>
      <c r="E22" s="6">
        <v>6.05</v>
      </c>
      <c r="G22" s="3">
        <f>(C22-E22)/E22</f>
        <v>0</v>
      </c>
      <c r="I22" s="15">
        <f>SUM('[6]Mayo 5'!I22)</f>
        <v>6050</v>
      </c>
    </row>
    <row r="23" spans="1:12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f>SUM('[6]Mayo 3'!I23,'[6]Mayo 4'!I23,'[6]Mayo 5'!I23)</f>
        <v>23488.400000000001</v>
      </c>
    </row>
    <row r="24" spans="1:12" ht="15" thickBot="1" x14ac:dyDescent="0.35">
      <c r="A24" t="s">
        <v>24</v>
      </c>
      <c r="E24" s="1"/>
      <c r="I24" s="43">
        <f>SUM('[6]Mayo 2'!I24)</f>
        <v>100021.25</v>
      </c>
    </row>
    <row r="25" spans="1:12" x14ac:dyDescent="0.3">
      <c r="A25" s="8"/>
      <c r="B25" s="1"/>
      <c r="I25" s="42">
        <f>SUM(I5:I24)</f>
        <v>428582.7</v>
      </c>
    </row>
    <row r="26" spans="1:12" x14ac:dyDescent="0.3">
      <c r="I26" s="15"/>
      <c r="J26" s="16"/>
    </row>
    <row r="27" spans="1:12" x14ac:dyDescent="0.3">
      <c r="J27" s="16"/>
    </row>
    <row r="41" spans="3:3" x14ac:dyDescent="0.3">
      <c r="C41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1" t="s">
        <v>51</v>
      </c>
      <c r="B1" s="41"/>
      <c r="C1" s="41"/>
      <c r="D1" s="41"/>
      <c r="E1" s="41"/>
      <c r="F1" s="41"/>
      <c r="G1" s="41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13" t="s">
        <v>17</v>
      </c>
      <c r="B4" s="13"/>
      <c r="C4" s="24">
        <v>1133.5999999999999</v>
      </c>
      <c r="D4" s="13"/>
      <c r="E4" s="24">
        <v>1154.23</v>
      </c>
      <c r="F4" s="13"/>
      <c r="G4" s="12">
        <f>(C4-E4)/E4</f>
        <v>-1.7873387453107362E-2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9" x14ac:dyDescent="0.3">
      <c r="A6" s="5" t="s">
        <v>0</v>
      </c>
      <c r="B6" s="5"/>
      <c r="C6" s="6">
        <v>1</v>
      </c>
      <c r="D6" s="5"/>
      <c r="E6" s="6">
        <v>1</v>
      </c>
      <c r="F6" s="5"/>
      <c r="G6" s="7">
        <f>(C6-E6)/E6</f>
        <v>0</v>
      </c>
      <c r="I6" s="15"/>
    </row>
    <row r="7" spans="1:9" x14ac:dyDescent="0.3">
      <c r="A7" s="9" t="s">
        <v>1</v>
      </c>
      <c r="B7" s="9"/>
      <c r="C7" s="10">
        <v>0.5</v>
      </c>
      <c r="D7" s="9"/>
      <c r="E7" s="10">
        <v>0.48</v>
      </c>
      <c r="F7" s="9"/>
      <c r="G7" s="11">
        <f>(C7-E7)/E7</f>
        <v>4.1666666666666706E-2</v>
      </c>
      <c r="I7" s="15">
        <f>SUM('[7]Mayo 9'!I7)</f>
        <v>2974.7</v>
      </c>
    </row>
    <row r="8" spans="1:9" x14ac:dyDescent="0.3">
      <c r="A8" s="5" t="s">
        <v>2</v>
      </c>
      <c r="B8" s="5"/>
      <c r="C8" s="6">
        <v>0.5</v>
      </c>
      <c r="D8" s="5"/>
      <c r="E8" s="6">
        <v>0.5</v>
      </c>
      <c r="F8" s="5"/>
      <c r="G8" s="7">
        <f>(C8-E8)/E8</f>
        <v>0</v>
      </c>
      <c r="I8" s="15">
        <f>SUM('[7]Mayo 9'!I8)</f>
        <v>2000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SUM('[7]Mayo 8'!I9,'[7]Mayo 9'!I9,'[7]Mayo 12'!I9)</f>
        <v>27000</v>
      </c>
    </row>
    <row r="10" spans="1:9" x14ac:dyDescent="0.3">
      <c r="A10" s="13" t="s">
        <v>4</v>
      </c>
      <c r="B10" s="13"/>
      <c r="C10" s="14">
        <v>84.45</v>
      </c>
      <c r="D10" s="13"/>
      <c r="E10" s="14">
        <v>86.29</v>
      </c>
      <c r="F10" s="13"/>
      <c r="G10" s="12">
        <f>(C10-E10)/E10</f>
        <v>-2.1323444199791441E-2</v>
      </c>
      <c r="I10" s="15">
        <f>SUM('[7]Mayo 11'!I10,'[7]Mayo 12'!I10)</f>
        <v>59821.5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5" t="s">
        <v>7</v>
      </c>
      <c r="B13" s="5"/>
      <c r="C13" s="6">
        <v>1.6</v>
      </c>
      <c r="D13" s="5"/>
      <c r="E13" s="6">
        <v>1.6</v>
      </c>
      <c r="F13" s="5"/>
      <c r="G13" s="7">
        <f>(C13-E13)/E13</f>
        <v>0</v>
      </c>
      <c r="I13" s="15">
        <f>SUM('[7]Mayo 8'!I13,'[7]Mayo 9'!I13,'[7]Mayo 10'!I13,'[7]Mayo 11'!I13,'[7]Mayo 12'!I13)</f>
        <v>1474869.9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25">
        <f>SUM('[7]Mayo 8'!I14,'[7]Mayo 9'!I14,'[7]Mayo 10'!I14,'[7]Mayo 12'!I14)</f>
        <v>10004.799999999999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>(C16-E16)/E16</f>
        <v>0</v>
      </c>
      <c r="I16" s="15">
        <f>SUM('[7]Mayo 8'!I16)</f>
        <v>9300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>
        <f>SUM('[7]Mayo 11'!I18)</f>
        <v>227359</v>
      </c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5" t="s">
        <v>14</v>
      </c>
      <c r="B21" s="5"/>
      <c r="C21" s="6">
        <v>1</v>
      </c>
      <c r="D21" s="5"/>
      <c r="E21" s="6">
        <v>1</v>
      </c>
      <c r="F21" s="5"/>
      <c r="G21" s="7">
        <f>(C21-E21)/E21</f>
        <v>0</v>
      </c>
      <c r="I21" s="15"/>
    </row>
    <row r="22" spans="1:12" x14ac:dyDescent="0.3">
      <c r="A22" t="s">
        <v>15</v>
      </c>
      <c r="C22" s="6">
        <v>6.05</v>
      </c>
      <c r="E22" s="6">
        <v>6.05</v>
      </c>
      <c r="G22" s="3">
        <f>(C22-E22)/E22</f>
        <v>0</v>
      </c>
      <c r="I22" s="15"/>
    </row>
    <row r="23" spans="1:12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f>SUM('[7]Mayo 8'!I23,'[7]Mayo 9'!I23,'[7]Mayo 10'!I23,'[7]Mayo 11'!I23,'[7]Mayo 12'!I23)</f>
        <v>72295.599999999991</v>
      </c>
    </row>
    <row r="24" spans="1:12" ht="15" thickBot="1" x14ac:dyDescent="0.35">
      <c r="A24" t="s">
        <v>24</v>
      </c>
      <c r="B24" s="17" t="s">
        <v>50</v>
      </c>
      <c r="E24" s="1"/>
      <c r="I24" s="43">
        <f>SUM('[7]Mayo 9'!I24)</f>
        <v>385932.3</v>
      </c>
    </row>
    <row r="25" spans="1:12" x14ac:dyDescent="0.3">
      <c r="A25" s="8"/>
      <c r="B25" s="1"/>
      <c r="I25" s="42">
        <f>SUM(I5:I24)</f>
        <v>2271557.7999999998</v>
      </c>
    </row>
    <row r="26" spans="1:12" x14ac:dyDescent="0.3">
      <c r="I26" s="15"/>
      <c r="J26" s="16"/>
    </row>
    <row r="27" spans="1:12" x14ac:dyDescent="0.3">
      <c r="J27" s="16"/>
    </row>
    <row r="41" spans="3:3" x14ac:dyDescent="0.3">
      <c r="C41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1" t="s">
        <v>52</v>
      </c>
      <c r="B1" s="41"/>
      <c r="C1" s="41"/>
      <c r="D1" s="41"/>
      <c r="E1" s="41"/>
      <c r="F1" s="41"/>
      <c r="G1" s="41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13" t="s">
        <v>17</v>
      </c>
      <c r="B4" s="13"/>
      <c r="C4" s="24">
        <v>1130.45</v>
      </c>
      <c r="D4" s="13"/>
      <c r="E4" s="24">
        <v>1133.5999999999999</v>
      </c>
      <c r="F4" s="13"/>
      <c r="G4" s="12">
        <f>(C4-E4)/E4</f>
        <v>-2.778757939308278E-3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9" x14ac:dyDescent="0.3">
      <c r="A6" s="13" t="s">
        <v>0</v>
      </c>
      <c r="B6" s="13"/>
      <c r="C6" s="14">
        <v>0.97</v>
      </c>
      <c r="D6" s="13"/>
      <c r="E6" s="14">
        <v>1</v>
      </c>
      <c r="F6" s="13"/>
      <c r="G6" s="12">
        <f>(C6-E6)/E6</f>
        <v>-3.0000000000000027E-2</v>
      </c>
      <c r="I6" s="15">
        <f>SUM('[8]Mayo 19'!I6)</f>
        <v>4850</v>
      </c>
    </row>
    <row r="7" spans="1:9" x14ac:dyDescent="0.3">
      <c r="A7" s="13" t="s">
        <v>1</v>
      </c>
      <c r="B7" s="13"/>
      <c r="C7" s="14">
        <v>0.46</v>
      </c>
      <c r="D7" s="13"/>
      <c r="E7" s="14">
        <v>0.5</v>
      </c>
      <c r="F7" s="13"/>
      <c r="G7" s="12">
        <f>(C7-E7)/E7</f>
        <v>-7.999999999999996E-2</v>
      </c>
      <c r="I7" s="15">
        <f>SUM('[8]Mayo 16'!I7,'[8]Mayo 19'!I7)</f>
        <v>3699.32</v>
      </c>
    </row>
    <row r="8" spans="1:9" x14ac:dyDescent="0.3">
      <c r="A8" s="9" t="s">
        <v>2</v>
      </c>
      <c r="B8" s="9"/>
      <c r="C8" s="10">
        <v>0.57999999999999996</v>
      </c>
      <c r="D8" s="9"/>
      <c r="E8" s="10">
        <v>0.5</v>
      </c>
      <c r="F8" s="9"/>
      <c r="G8" s="11">
        <f>(C8-E8)/E8</f>
        <v>0.15999999999999992</v>
      </c>
      <c r="I8" s="15">
        <f>SUM('[8]Mayo 16'!I8,'[8]Mayo 17'!I8)</f>
        <v>3506.38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f>SUM('[8]Mayo 15'!I9,'[8]Mayo 16'!I9,'[8]Mayo 17'!I9,'[8]Mayo 18'!I9,'[8]Mayo 19'!I9)</f>
        <v>200000</v>
      </c>
    </row>
    <row r="10" spans="1:9" x14ac:dyDescent="0.3">
      <c r="A10" s="13" t="s">
        <v>4</v>
      </c>
      <c r="B10" s="13"/>
      <c r="C10" s="14">
        <v>84.4</v>
      </c>
      <c r="D10" s="13"/>
      <c r="E10" s="14">
        <v>84.45</v>
      </c>
      <c r="F10" s="13"/>
      <c r="G10" s="12">
        <f>(C10-E10)/E10</f>
        <v>-5.9206631142684615E-4</v>
      </c>
      <c r="I10" s="15">
        <f>SUM('[8]Mayo 15'!I10,'[8]Mayo 16'!I10)</f>
        <v>18129.400000000001</v>
      </c>
    </row>
    <row r="11" spans="1:9" x14ac:dyDescent="0.3">
      <c r="A11" s="5" t="s">
        <v>5</v>
      </c>
      <c r="B11" s="5"/>
      <c r="C11" s="6">
        <v>1.25</v>
      </c>
      <c r="D11" s="5"/>
      <c r="E11" s="6">
        <v>1.25</v>
      </c>
      <c r="F11" s="5"/>
      <c r="G11" s="7">
        <f>(C11-E11)/E11</f>
        <v>0</v>
      </c>
      <c r="I11" s="15"/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>
        <f>SUM('[8]Mayo 16'!I12)</f>
        <v>11090</v>
      </c>
    </row>
    <row r="13" spans="1:9" x14ac:dyDescent="0.3">
      <c r="A13" s="5" t="s">
        <v>7</v>
      </c>
      <c r="B13" s="5"/>
      <c r="C13" s="6">
        <v>1.6</v>
      </c>
      <c r="D13" s="5"/>
      <c r="E13" s="6">
        <v>1.6</v>
      </c>
      <c r="F13" s="5"/>
      <c r="G13" s="7">
        <f>(C13-E13)/E13</f>
        <v>0</v>
      </c>
      <c r="I13" s="15">
        <f>SUM('[8]Mayo 15'!I13,'[8]Mayo 16'!I13,'[8]Mayo 17'!I13,'[8]Mayo 18'!I13,'[8]Mayo 19'!I13)</f>
        <v>329872.51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25">
        <f>SUM('[8]Mayo 16'!I14,'[8]Mayo 19'!I14)</f>
        <v>8080.7999999999993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>(C16-E16)/E16</f>
        <v>0</v>
      </c>
      <c r="I16" s="15">
        <f>SUM('[8]Mayo 18'!I16)</f>
        <v>12400</v>
      </c>
    </row>
    <row r="17" spans="1:12" x14ac:dyDescent="0.3">
      <c r="A17" s="5" t="s">
        <v>16</v>
      </c>
      <c r="B17" s="5"/>
      <c r="C17" s="6">
        <v>4.8</v>
      </c>
      <c r="D17" s="5"/>
      <c r="E17" s="6">
        <v>4.8</v>
      </c>
      <c r="F17" s="5"/>
      <c r="G17" s="7">
        <f>(C17-E17)/E17</f>
        <v>0</v>
      </c>
      <c r="I17" s="15"/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>
        <f>SUM('[8]Mayo 15'!I18)</f>
        <v>50000</v>
      </c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13" t="s">
        <v>14</v>
      </c>
      <c r="B21" s="13"/>
      <c r="C21" s="14">
        <v>0.95</v>
      </c>
      <c r="D21" s="13"/>
      <c r="E21" s="14">
        <v>1</v>
      </c>
      <c r="F21" s="13"/>
      <c r="G21" s="12">
        <f>(C21-E21)/E21</f>
        <v>-5.0000000000000044E-2</v>
      </c>
      <c r="I21" s="15">
        <f>SUM('[8]Mayo 15'!I21,'[8]Mayo 16'!I21,'[8]Mayo 17'!I21)</f>
        <v>51725</v>
      </c>
    </row>
    <row r="22" spans="1:12" x14ac:dyDescent="0.3">
      <c r="A22" t="s">
        <v>15</v>
      </c>
      <c r="C22" s="6">
        <v>6.05</v>
      </c>
      <c r="E22" s="6">
        <v>6.05</v>
      </c>
      <c r="G22" s="3">
        <f>(C22-E22)/E22</f>
        <v>0</v>
      </c>
      <c r="I22" s="15"/>
    </row>
    <row r="23" spans="1:12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f>SUM('[8]Mayo 16'!I23,'[8]Mayo 17'!I23,'[8]Mayo 18'!I23,'[8]Mayo 19'!I23)</f>
        <v>7503.5999999999995</v>
      </c>
    </row>
    <row r="24" spans="1:12" ht="15" thickBot="1" x14ac:dyDescent="0.35">
      <c r="A24" t="s">
        <v>24</v>
      </c>
      <c r="B24" s="17"/>
      <c r="E24" s="1"/>
      <c r="I24" s="43">
        <f>SUM('[8]Mayo 16'!I24,'[8]Mayo 18'!I24)</f>
        <v>50550</v>
      </c>
    </row>
    <row r="25" spans="1:12" x14ac:dyDescent="0.3">
      <c r="A25" s="8"/>
      <c r="B25" s="1"/>
      <c r="I25" s="42">
        <f>SUM(I5:I24)</f>
        <v>751407.01</v>
      </c>
    </row>
    <row r="26" spans="1:12" x14ac:dyDescent="0.3">
      <c r="I26" s="15"/>
      <c r="J26" s="16"/>
    </row>
    <row r="27" spans="1:12" x14ac:dyDescent="0.3">
      <c r="J27" s="16"/>
    </row>
    <row r="41" spans="3:3" x14ac:dyDescent="0.3">
      <c r="C41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1"/>
  <sheetViews>
    <sheetView workbookViewId="0">
      <selection sqref="A1:G1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0" max="10" width="10.5546875" customWidth="1"/>
    <col min="12" max="12" width="9.5546875" customWidth="1"/>
  </cols>
  <sheetData>
    <row r="1" spans="1:9" x14ac:dyDescent="0.3">
      <c r="A1" s="41" t="s">
        <v>53</v>
      </c>
      <c r="B1" s="41"/>
      <c r="C1" s="41"/>
      <c r="D1" s="41"/>
      <c r="E1" s="41"/>
      <c r="F1" s="41"/>
      <c r="G1" s="41"/>
    </row>
    <row r="2" spans="1:9" x14ac:dyDescent="0.3">
      <c r="A2" s="4"/>
    </row>
    <row r="3" spans="1:9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9" x14ac:dyDescent="0.3">
      <c r="A4" s="9" t="s">
        <v>17</v>
      </c>
      <c r="B4" s="9"/>
      <c r="C4" s="18">
        <v>1137.6400000000001</v>
      </c>
      <c r="D4" s="9"/>
      <c r="E4" s="18">
        <v>1130.45</v>
      </c>
      <c r="F4" s="9"/>
      <c r="G4" s="11">
        <f>(C4-E4)/E4</f>
        <v>6.3602989959751022E-3</v>
      </c>
      <c r="I4" s="15"/>
    </row>
    <row r="5" spans="1:9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9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>(C6-E6)/E6</f>
        <v>0</v>
      </c>
      <c r="I6" s="15"/>
    </row>
    <row r="7" spans="1:9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>(C7-E7)/E7</f>
        <v>0</v>
      </c>
      <c r="I7" s="15"/>
    </row>
    <row r="8" spans="1:9" x14ac:dyDescent="0.3">
      <c r="A8" s="13" t="s">
        <v>2</v>
      </c>
      <c r="B8" s="13"/>
      <c r="C8" s="14">
        <v>0.52</v>
      </c>
      <c r="D8" s="13"/>
      <c r="E8" s="14">
        <v>0.57999999999999996</v>
      </c>
      <c r="F8" s="13"/>
      <c r="G8" s="12">
        <f>(C8-E8)/E8</f>
        <v>-0.10344827586206887</v>
      </c>
      <c r="I8" s="15">
        <f>SUM('[9]Mayo 23'!I8)</f>
        <v>38827.360000000001</v>
      </c>
    </row>
    <row r="9" spans="1:9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/>
    </row>
    <row r="10" spans="1:9" x14ac:dyDescent="0.3">
      <c r="A10" s="9" t="s">
        <v>4</v>
      </c>
      <c r="B10" s="9"/>
      <c r="C10" s="10">
        <v>84.45</v>
      </c>
      <c r="D10" s="9"/>
      <c r="E10" s="10">
        <v>84.4</v>
      </c>
      <c r="F10" s="9"/>
      <c r="G10" s="11">
        <f>(C10-E10)/E10</f>
        <v>5.9241706161134073E-4</v>
      </c>
      <c r="I10" s="15">
        <f>SUM('[9]Mayo 22'!I10,'[9]Mayo 23'!I10)</f>
        <v>3967.65</v>
      </c>
    </row>
    <row r="11" spans="1:9" x14ac:dyDescent="0.3">
      <c r="A11" s="13" t="s">
        <v>5</v>
      </c>
      <c r="B11" s="13"/>
      <c r="C11" s="14">
        <v>1.23</v>
      </c>
      <c r="D11" s="13"/>
      <c r="E11" s="14">
        <v>1.25</v>
      </c>
      <c r="F11" s="13"/>
      <c r="G11" s="12">
        <f>(C11-E11)/E11</f>
        <v>-1.6000000000000014E-2</v>
      </c>
      <c r="I11" s="15">
        <f>SUM('[9]Mayo 23'!I11)</f>
        <v>2460</v>
      </c>
    </row>
    <row r="12" spans="1:9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9" x14ac:dyDescent="0.3">
      <c r="A13" s="13" t="s">
        <v>7</v>
      </c>
      <c r="B13" s="13"/>
      <c r="C13" s="14">
        <v>1.59</v>
      </c>
      <c r="D13" s="13"/>
      <c r="E13" s="14">
        <v>1.6</v>
      </c>
      <c r="F13" s="13"/>
      <c r="G13" s="12">
        <f>(C13-E13)/E13</f>
        <v>-6.2500000000000056E-3</v>
      </c>
      <c r="I13" s="15">
        <f>SUM('[9]Mayo 22'!I13,'[9]Mayo 23'!I13,'[9]Mayo 24'!I13,'[9]Mayo 25'!I13)</f>
        <v>358309.69000000006</v>
      </c>
    </row>
    <row r="14" spans="1:9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25">
        <f>SUM('[9]Mayo 24'!I14)</f>
        <v>5002.3999999999996</v>
      </c>
    </row>
    <row r="15" spans="1:9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9" x14ac:dyDescent="0.3">
      <c r="A16" s="5" t="s">
        <v>10</v>
      </c>
      <c r="B16" s="5"/>
      <c r="C16" s="6">
        <v>62</v>
      </c>
      <c r="D16" s="5"/>
      <c r="E16" s="6">
        <v>62</v>
      </c>
      <c r="F16" s="5"/>
      <c r="G16" s="7">
        <f>(C16-E16)/E16</f>
        <v>0</v>
      </c>
      <c r="I16" s="15">
        <f>SUM('[9]Mayo 24'!I16,'[9]Mayo 25'!I16)</f>
        <v>205654</v>
      </c>
    </row>
    <row r="17" spans="1:12" x14ac:dyDescent="0.3">
      <c r="A17" s="13" t="s">
        <v>16</v>
      </c>
      <c r="B17" s="13"/>
      <c r="C17" s="14">
        <v>4.7</v>
      </c>
      <c r="D17" s="13"/>
      <c r="E17" s="14">
        <v>4.8</v>
      </c>
      <c r="F17" s="13"/>
      <c r="G17" s="12">
        <f>(C17-E17)/E17</f>
        <v>-2.0833333333333259E-2</v>
      </c>
      <c r="I17" s="15">
        <f>SUM('[9]Mayo 23'!I17)</f>
        <v>21319.200000000001</v>
      </c>
    </row>
    <row r="18" spans="1:12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12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12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  <c r="L20" s="16"/>
    </row>
    <row r="21" spans="1:12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>(C21-E21)/E21</f>
        <v>0</v>
      </c>
      <c r="I21" s="15"/>
    </row>
    <row r="22" spans="1:12" x14ac:dyDescent="0.3">
      <c r="A22" t="s">
        <v>15</v>
      </c>
      <c r="C22" s="6">
        <v>6.05</v>
      </c>
      <c r="E22" s="6">
        <v>6.05</v>
      </c>
      <c r="G22" s="3">
        <f>(C22-E22)/E22</f>
        <v>0</v>
      </c>
      <c r="I22" s="15"/>
    </row>
    <row r="23" spans="1:12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f>SUM('[9]Mayo 23'!I23,'[9]Mayo 24'!I23,'[9]Mayo 25'!I23)</f>
        <v>47910.2</v>
      </c>
    </row>
    <row r="24" spans="1:12" ht="15" thickBot="1" x14ac:dyDescent="0.35">
      <c r="A24" t="s">
        <v>24</v>
      </c>
      <c r="B24" s="17"/>
      <c r="E24" s="1"/>
      <c r="I24" s="43"/>
    </row>
    <row r="25" spans="1:12" x14ac:dyDescent="0.3">
      <c r="A25" s="8"/>
      <c r="B25" s="1"/>
      <c r="I25" s="42">
        <f>SUM(I5:I24)</f>
        <v>683450.5</v>
      </c>
    </row>
    <row r="26" spans="1:12" x14ac:dyDescent="0.3">
      <c r="I26" s="15"/>
      <c r="J26" s="16"/>
    </row>
    <row r="27" spans="1:12" x14ac:dyDescent="0.3">
      <c r="J27" s="16"/>
    </row>
    <row r="41" spans="3:3" x14ac:dyDescent="0.3">
      <c r="C41" t="s">
        <v>25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I14" sqref="I14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41">
        <v>42884</v>
      </c>
      <c r="B1" s="41"/>
      <c r="C1" s="41"/>
      <c r="D1" s="41"/>
      <c r="E1" s="41"/>
      <c r="F1" s="41"/>
      <c r="G1" s="41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24">
        <v>1131.98</v>
      </c>
      <c r="D4" s="13"/>
      <c r="E4" s="24">
        <v>1137.6400000000001</v>
      </c>
      <c r="F4" s="13"/>
      <c r="G4" s="12">
        <f>(C4-E4)/E4</f>
        <v>-4.9752118420590711E-3</v>
      </c>
      <c r="I4" s="15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>(C6-E6)/E6</f>
        <v>0</v>
      </c>
      <c r="I6" s="15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>(C7-E7)/E7</f>
        <v>0</v>
      </c>
      <c r="I7" s="15"/>
    </row>
    <row r="8" spans="1:11" x14ac:dyDescent="0.3">
      <c r="A8" s="5" t="s">
        <v>2</v>
      </c>
      <c r="B8" s="5"/>
      <c r="C8" s="6">
        <v>0.52</v>
      </c>
      <c r="D8" s="5"/>
      <c r="E8" s="6">
        <v>0.52</v>
      </c>
      <c r="F8" s="5"/>
      <c r="G8" s="7">
        <f>(C8-E8)/E8</f>
        <v>0</v>
      </c>
      <c r="I8" s="15">
        <v>13172.64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v>3000</v>
      </c>
    </row>
    <row r="10" spans="1:11" x14ac:dyDescent="0.3">
      <c r="A10" s="5" t="s">
        <v>4</v>
      </c>
      <c r="B10" s="5"/>
      <c r="C10" s="6">
        <v>84.45</v>
      </c>
      <c r="D10" s="5"/>
      <c r="E10" s="6">
        <v>84.45</v>
      </c>
      <c r="F10" s="5"/>
      <c r="G10" s="7">
        <f>(C10-E10)/E10</f>
        <v>0</v>
      </c>
      <c r="I10" s="15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>(C11-E11)/E11</f>
        <v>0</v>
      </c>
      <c r="I11" s="15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11" x14ac:dyDescent="0.3">
      <c r="A13" s="5" t="s">
        <v>7</v>
      </c>
      <c r="B13" s="5"/>
      <c r="C13" s="6">
        <v>1.59</v>
      </c>
      <c r="D13" s="5"/>
      <c r="E13" s="6">
        <v>1.59</v>
      </c>
      <c r="F13" s="5"/>
      <c r="G13" s="7">
        <f>(C13-E13)/E13</f>
        <v>0</v>
      </c>
      <c r="I13" s="15">
        <v>13719.85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5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11" x14ac:dyDescent="0.3">
      <c r="A16" s="13" t="s">
        <v>10</v>
      </c>
      <c r="B16" s="13"/>
      <c r="C16" s="14">
        <v>61</v>
      </c>
      <c r="D16" s="13"/>
      <c r="E16" s="14">
        <v>62</v>
      </c>
      <c r="F16" s="13"/>
      <c r="G16" s="12">
        <f>(C16-E16)/E16</f>
        <v>-1.6129032258064516E-2</v>
      </c>
      <c r="I16" s="15">
        <v>79115.7</v>
      </c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>(C17-E17)/E17</f>
        <v>0</v>
      </c>
      <c r="I17" s="15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>(C21-E21)/E21</f>
        <v>0</v>
      </c>
      <c r="I21" s="15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>(C22-E22)/E22</f>
        <v>0</v>
      </c>
      <c r="I22" s="15"/>
    </row>
    <row r="23" spans="1:9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/>
    </row>
    <row r="24" spans="1:9" ht="15" thickBot="1" x14ac:dyDescent="0.35">
      <c r="A24" t="s">
        <v>24</v>
      </c>
      <c r="B24" s="17" t="s">
        <v>50</v>
      </c>
      <c r="I24" s="43">
        <v>390</v>
      </c>
    </row>
    <row r="25" spans="1:9" x14ac:dyDescent="0.3">
      <c r="A25" s="8"/>
      <c r="B25" s="1"/>
      <c r="I25" s="42">
        <f>SUM(I5:I24)</f>
        <v>109398.19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B16" sqref="B16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41">
        <v>42885</v>
      </c>
      <c r="B1" s="41"/>
      <c r="C1" s="41"/>
      <c r="D1" s="41"/>
      <c r="E1" s="41"/>
      <c r="F1" s="41"/>
      <c r="G1" s="41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5" t="s">
        <v>17</v>
      </c>
      <c r="B4" s="5"/>
      <c r="C4" s="44">
        <v>1131.98</v>
      </c>
      <c r="D4" s="5"/>
      <c r="E4" s="44">
        <v>1131.98</v>
      </c>
      <c r="F4" s="5"/>
      <c r="G4" s="7">
        <f>(C4-E4)/E4</f>
        <v>0</v>
      </c>
      <c r="I4" s="15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>(C6-E6)/E6</f>
        <v>0</v>
      </c>
      <c r="I6" s="15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>(C7-E7)/E7</f>
        <v>0</v>
      </c>
      <c r="I7" s="15"/>
    </row>
    <row r="8" spans="1:11" x14ac:dyDescent="0.3">
      <c r="A8" s="5" t="s">
        <v>2</v>
      </c>
      <c r="B8" s="5"/>
      <c r="C8" s="6">
        <v>0.52</v>
      </c>
      <c r="D8" s="5"/>
      <c r="E8" s="6">
        <v>0.52</v>
      </c>
      <c r="F8" s="5"/>
      <c r="G8" s="7">
        <f>(C8-E8)/E8</f>
        <v>0</v>
      </c>
      <c r="I8" s="15"/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v>12000</v>
      </c>
    </row>
    <row r="10" spans="1:11" x14ac:dyDescent="0.3">
      <c r="A10" s="5" t="s">
        <v>4</v>
      </c>
      <c r="B10" s="5"/>
      <c r="C10" s="6">
        <v>84.45</v>
      </c>
      <c r="D10" s="5"/>
      <c r="E10" s="6">
        <v>84.45</v>
      </c>
      <c r="F10" s="5"/>
      <c r="G10" s="7">
        <f>(C10-E10)/E10</f>
        <v>0</v>
      </c>
      <c r="I10" s="15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>(C11-E11)/E11</f>
        <v>0</v>
      </c>
      <c r="I11" s="15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11" x14ac:dyDescent="0.3">
      <c r="A13" s="5" t="s">
        <v>7</v>
      </c>
      <c r="B13" s="5"/>
      <c r="C13" s="6">
        <v>1.59</v>
      </c>
      <c r="D13" s="5"/>
      <c r="E13" s="6">
        <v>1.59</v>
      </c>
      <c r="F13" s="5"/>
      <c r="G13" s="7">
        <f>(C13-E13)/E13</f>
        <v>0</v>
      </c>
      <c r="I13" s="15">
        <v>23722.799999999999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5"/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11" x14ac:dyDescent="0.3">
      <c r="A16" s="13" t="s">
        <v>10</v>
      </c>
      <c r="B16" s="13"/>
      <c r="C16" s="14">
        <v>60.99</v>
      </c>
      <c r="D16" s="13"/>
      <c r="E16" s="14">
        <v>61</v>
      </c>
      <c r="F16" s="13"/>
      <c r="G16" s="12">
        <f>(C16-E16)/E16</f>
        <v>-1.6393442622947559E-4</v>
      </c>
      <c r="I16" s="15">
        <v>86636.58</v>
      </c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>(C17-E17)/E17</f>
        <v>0</v>
      </c>
      <c r="I17" s="15">
        <v>3619</v>
      </c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>(C21-E21)/E21</f>
        <v>0</v>
      </c>
      <c r="I21" s="15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>(C22-E22)/E22</f>
        <v>0</v>
      </c>
      <c r="I22" s="15"/>
    </row>
    <row r="23" spans="1:9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>
        <v>9001.2000000000007</v>
      </c>
    </row>
    <row r="24" spans="1:9" ht="15" thickBot="1" x14ac:dyDescent="0.35">
      <c r="A24" t="s">
        <v>24</v>
      </c>
      <c r="B24" s="17"/>
      <c r="I24" s="43"/>
    </row>
    <row r="25" spans="1:9" x14ac:dyDescent="0.3">
      <c r="A25" s="8"/>
      <c r="B25" s="1"/>
      <c r="I25" s="42">
        <f>SUM(I5:I24)</f>
        <v>134979.58000000002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workbookViewId="0">
      <selection activeCell="C4" sqref="C4:C23"/>
    </sheetView>
  </sheetViews>
  <sheetFormatPr defaultRowHeight="14.4" x14ac:dyDescent="0.3"/>
  <cols>
    <col min="1" max="1" width="25.44140625" customWidth="1"/>
    <col min="2" max="2" width="11.77734375" customWidth="1"/>
    <col min="3" max="3" width="11.6640625" customWidth="1"/>
    <col min="5" max="5" width="13.33203125" customWidth="1"/>
    <col min="7" max="7" width="11" customWidth="1"/>
    <col min="9" max="9" width="16.33203125" customWidth="1"/>
    <col min="11" max="11" width="10" customWidth="1"/>
  </cols>
  <sheetData>
    <row r="1" spans="1:11" x14ac:dyDescent="0.3">
      <c r="A1" s="41">
        <v>42886</v>
      </c>
      <c r="B1" s="41"/>
      <c r="C1" s="41"/>
      <c r="D1" s="41"/>
      <c r="E1" s="41"/>
      <c r="F1" s="41"/>
      <c r="G1" s="41"/>
    </row>
    <row r="2" spans="1:11" x14ac:dyDescent="0.3">
      <c r="A2" s="4"/>
    </row>
    <row r="3" spans="1:11" x14ac:dyDescent="0.3">
      <c r="A3" s="2" t="s">
        <v>20</v>
      </c>
      <c r="C3" s="2" t="s">
        <v>19</v>
      </c>
      <c r="E3" s="2" t="s">
        <v>18</v>
      </c>
      <c r="G3" s="2" t="s">
        <v>21</v>
      </c>
      <c r="I3" s="8" t="s">
        <v>23</v>
      </c>
    </row>
    <row r="4" spans="1:11" x14ac:dyDescent="0.3">
      <c r="A4" s="13" t="s">
        <v>17</v>
      </c>
      <c r="B4" s="13"/>
      <c r="C4" s="24">
        <v>1129.1400000000001</v>
      </c>
      <c r="D4" s="13"/>
      <c r="E4" s="24">
        <v>1131.98</v>
      </c>
      <c r="F4" s="13"/>
      <c r="G4" s="12">
        <f>(C4-E4)/E4</f>
        <v>-2.5088782487322375E-3</v>
      </c>
      <c r="I4" s="15"/>
    </row>
    <row r="5" spans="1:11" x14ac:dyDescent="0.3">
      <c r="A5" s="5" t="s">
        <v>22</v>
      </c>
      <c r="B5" s="5"/>
      <c r="C5" s="6">
        <v>12</v>
      </c>
      <c r="D5" s="5"/>
      <c r="E5" s="6">
        <v>12</v>
      </c>
      <c r="F5" s="5"/>
      <c r="G5" s="7">
        <f>(C5-E5)/E5</f>
        <v>0</v>
      </c>
      <c r="I5" s="15"/>
    </row>
    <row r="6" spans="1:11" x14ac:dyDescent="0.3">
      <c r="A6" s="5" t="s">
        <v>0</v>
      </c>
      <c r="B6" s="5"/>
      <c r="C6" s="6">
        <v>0.97</v>
      </c>
      <c r="D6" s="5"/>
      <c r="E6" s="6">
        <v>0.97</v>
      </c>
      <c r="F6" s="5"/>
      <c r="G6" s="7">
        <f>(C6-E6)/E6</f>
        <v>0</v>
      </c>
      <c r="I6" s="15"/>
    </row>
    <row r="7" spans="1:11" x14ac:dyDescent="0.3">
      <c r="A7" s="5" t="s">
        <v>1</v>
      </c>
      <c r="B7" s="5"/>
      <c r="C7" s="6">
        <v>0.46</v>
      </c>
      <c r="D7" s="5"/>
      <c r="E7" s="6">
        <v>0.46</v>
      </c>
      <c r="F7" s="5"/>
      <c r="G7" s="7">
        <f>(C7-E7)/E7</f>
        <v>0</v>
      </c>
      <c r="I7" s="15"/>
    </row>
    <row r="8" spans="1:11" x14ac:dyDescent="0.3">
      <c r="A8" s="13" t="s">
        <v>2</v>
      </c>
      <c r="B8" s="13"/>
      <c r="C8" s="14">
        <v>0.5</v>
      </c>
      <c r="D8" s="13"/>
      <c r="E8" s="14">
        <v>0.52</v>
      </c>
      <c r="F8" s="13"/>
      <c r="G8" s="12">
        <f>(C8-E8)/E8</f>
        <v>-3.8461538461538491E-2</v>
      </c>
      <c r="I8" s="15">
        <v>13271.13</v>
      </c>
    </row>
    <row r="9" spans="1:11" x14ac:dyDescent="0.3">
      <c r="A9" s="5" t="s">
        <v>3</v>
      </c>
      <c r="B9" s="5"/>
      <c r="C9" s="6">
        <v>1000</v>
      </c>
      <c r="D9" s="5"/>
      <c r="E9" s="6">
        <v>1000</v>
      </c>
      <c r="F9" s="5"/>
      <c r="G9" s="7">
        <f>(C9-E9)/E9</f>
        <v>0</v>
      </c>
      <c r="I9" s="15">
        <v>60000</v>
      </c>
    </row>
    <row r="10" spans="1:11" x14ac:dyDescent="0.3">
      <c r="A10" s="5" t="s">
        <v>4</v>
      </c>
      <c r="B10" s="5"/>
      <c r="C10" s="6">
        <v>84.45</v>
      </c>
      <c r="D10" s="5"/>
      <c r="E10" s="6">
        <v>84.45</v>
      </c>
      <c r="F10" s="5"/>
      <c r="G10" s="7">
        <f>(C10-E10)/E10</f>
        <v>0</v>
      </c>
      <c r="I10" s="15"/>
    </row>
    <row r="11" spans="1:11" x14ac:dyDescent="0.3">
      <c r="A11" s="5" t="s">
        <v>5</v>
      </c>
      <c r="B11" s="5"/>
      <c r="C11" s="6">
        <v>1.23</v>
      </c>
      <c r="D11" s="5"/>
      <c r="E11" s="6">
        <v>1.23</v>
      </c>
      <c r="F11" s="5"/>
      <c r="G11" s="7">
        <f>(C11-E11)/E11</f>
        <v>0</v>
      </c>
      <c r="I11" s="15"/>
      <c r="K11" s="1"/>
    </row>
    <row r="12" spans="1:11" x14ac:dyDescent="0.3">
      <c r="A12" s="5" t="s">
        <v>6</v>
      </c>
      <c r="B12" s="5"/>
      <c r="C12" s="6">
        <v>1</v>
      </c>
      <c r="D12" s="5"/>
      <c r="E12" s="6">
        <v>1</v>
      </c>
      <c r="F12" s="5"/>
      <c r="G12" s="7">
        <f>(C12-E12)/E12</f>
        <v>0</v>
      </c>
      <c r="I12" s="15"/>
    </row>
    <row r="13" spans="1:11" x14ac:dyDescent="0.3">
      <c r="A13" s="5" t="s">
        <v>7</v>
      </c>
      <c r="B13" s="5"/>
      <c r="C13" s="6">
        <v>1.59</v>
      </c>
      <c r="D13" s="5"/>
      <c r="E13" s="6">
        <v>1.59</v>
      </c>
      <c r="F13" s="5"/>
      <c r="G13" s="7">
        <f>(C13-E13)/E13</f>
        <v>0</v>
      </c>
      <c r="I13" s="15">
        <v>78142.14</v>
      </c>
    </row>
    <row r="14" spans="1:11" x14ac:dyDescent="0.3">
      <c r="A14" s="5" t="s">
        <v>8</v>
      </c>
      <c r="B14" s="5"/>
      <c r="C14" s="6">
        <v>2.6</v>
      </c>
      <c r="D14" s="5"/>
      <c r="E14" s="6">
        <v>2.6</v>
      </c>
      <c r="F14" s="5"/>
      <c r="G14" s="7">
        <f>(C14-E14)/E14</f>
        <v>0</v>
      </c>
      <c r="I14" s="15">
        <v>9001.2000000000007</v>
      </c>
    </row>
    <row r="15" spans="1:11" x14ac:dyDescent="0.3">
      <c r="A15" s="5" t="s">
        <v>9</v>
      </c>
      <c r="B15" s="5"/>
      <c r="C15" s="6">
        <v>3.5</v>
      </c>
      <c r="D15" s="5"/>
      <c r="E15" s="6">
        <v>3.5</v>
      </c>
      <c r="F15" s="5"/>
      <c r="G15" s="7">
        <f>(C15-E15)/E15</f>
        <v>0</v>
      </c>
      <c r="I15" s="15"/>
    </row>
    <row r="16" spans="1:11" x14ac:dyDescent="0.3">
      <c r="A16" s="5" t="s">
        <v>10</v>
      </c>
      <c r="B16" s="5"/>
      <c r="C16" s="6">
        <v>60.99</v>
      </c>
      <c r="D16" s="5"/>
      <c r="E16" s="6">
        <v>60.99</v>
      </c>
      <c r="F16" s="5"/>
      <c r="G16" s="7">
        <f>(C16-E16)/E16</f>
        <v>0</v>
      </c>
      <c r="I16" s="15"/>
    </row>
    <row r="17" spans="1:9" x14ac:dyDescent="0.3">
      <c r="A17" s="5" t="s">
        <v>16</v>
      </c>
      <c r="B17" s="5"/>
      <c r="C17" s="6">
        <v>4.7</v>
      </c>
      <c r="D17" s="5"/>
      <c r="E17" s="6">
        <v>4.7</v>
      </c>
      <c r="F17" s="5"/>
      <c r="G17" s="7">
        <f>(C17-E17)/E17</f>
        <v>0</v>
      </c>
      <c r="I17" s="15"/>
    </row>
    <row r="18" spans="1:9" x14ac:dyDescent="0.3">
      <c r="A18" s="5" t="s">
        <v>11</v>
      </c>
      <c r="B18" s="5"/>
      <c r="C18" s="6">
        <v>1</v>
      </c>
      <c r="D18" s="5"/>
      <c r="E18" s="6">
        <v>1</v>
      </c>
      <c r="F18" s="5"/>
      <c r="G18" s="7">
        <f>(C18-E18)/E18</f>
        <v>0</v>
      </c>
      <c r="I18" s="15"/>
    </row>
    <row r="19" spans="1:9" x14ac:dyDescent="0.3">
      <c r="A19" s="5" t="s">
        <v>12</v>
      </c>
      <c r="B19" s="5"/>
      <c r="C19" s="6">
        <v>0.69</v>
      </c>
      <c r="D19" s="5"/>
      <c r="E19" s="6">
        <v>0.69</v>
      </c>
      <c r="F19" s="5"/>
      <c r="G19" s="7">
        <f>(C19-E19)/E19</f>
        <v>0</v>
      </c>
      <c r="I19" s="15"/>
    </row>
    <row r="20" spans="1:9" x14ac:dyDescent="0.3">
      <c r="A20" s="5" t="s">
        <v>13</v>
      </c>
      <c r="B20" s="5"/>
      <c r="C20" s="6">
        <v>2.62</v>
      </c>
      <c r="D20" s="5"/>
      <c r="E20" s="6">
        <v>2.62</v>
      </c>
      <c r="F20" s="5"/>
      <c r="G20" s="7">
        <f>(C20-E20)/E20</f>
        <v>0</v>
      </c>
      <c r="I20" s="15"/>
    </row>
    <row r="21" spans="1:9" x14ac:dyDescent="0.3">
      <c r="A21" s="5" t="s">
        <v>14</v>
      </c>
      <c r="B21" s="5"/>
      <c r="C21" s="6">
        <v>0.95</v>
      </c>
      <c r="D21" s="5"/>
      <c r="E21" s="6">
        <v>0.95</v>
      </c>
      <c r="F21" s="5"/>
      <c r="G21" s="7">
        <f>(C21-E21)/E21</f>
        <v>0</v>
      </c>
      <c r="I21" s="15"/>
    </row>
    <row r="22" spans="1:9" x14ac:dyDescent="0.3">
      <c r="A22" s="5" t="s">
        <v>15</v>
      </c>
      <c r="B22" s="5"/>
      <c r="C22" s="6">
        <v>6.05</v>
      </c>
      <c r="D22" s="5"/>
      <c r="E22" s="6">
        <v>6.05</v>
      </c>
      <c r="F22" s="5"/>
      <c r="G22" s="7">
        <f>(C22-E22)/E22</f>
        <v>0</v>
      </c>
      <c r="I22" s="15"/>
    </row>
    <row r="23" spans="1:9" x14ac:dyDescent="0.3">
      <c r="A23" t="s">
        <v>26</v>
      </c>
      <c r="C23" s="1">
        <v>2.6</v>
      </c>
      <c r="E23" s="1">
        <v>2.6</v>
      </c>
      <c r="G23" s="3">
        <f>(C23-E23)/E23</f>
        <v>0</v>
      </c>
      <c r="I23" s="15"/>
    </row>
    <row r="24" spans="1:9" ht="15" thickBot="1" x14ac:dyDescent="0.35">
      <c r="A24" t="s">
        <v>24</v>
      </c>
      <c r="B24" s="17"/>
      <c r="I24" s="43"/>
    </row>
    <row r="25" spans="1:9" x14ac:dyDescent="0.3">
      <c r="A25" s="8"/>
      <c r="B25" s="1"/>
      <c r="I25" s="42">
        <f>SUM(I5:I24)</f>
        <v>160414.47000000003</v>
      </c>
    </row>
  </sheetData>
  <mergeCells count="1">
    <mergeCell ref="A1:G1"/>
  </mergeCells>
  <pageMargins left="0.7" right="0.7" top="0.75" bottom="0.75" header="0.3" footer="0.3"/>
  <pageSetup orientation="portrait" r:id="rId1"/>
  <drawing r:id="rId2"/>
  <legacyDrawing r:id="rId3"/>
  <picture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Mayo2017</vt:lpstr>
      <vt:lpstr>S18</vt:lpstr>
      <vt:lpstr>S19</vt:lpstr>
      <vt:lpstr>S20</vt:lpstr>
      <vt:lpstr>S21</vt:lpstr>
      <vt:lpstr>MY29</vt:lpstr>
      <vt:lpstr>MY30</vt:lpstr>
      <vt:lpstr>MY31</vt:lpstr>
      <vt:lpstr>CNA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2017-06-27T14:05:30Z</dcterms:modified>
</cp:coreProperties>
</file>