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3\"/>
    </mc:Choice>
  </mc:AlternateContent>
  <bookViews>
    <workbookView xWindow="0" yWindow="0" windowWidth="23040" windowHeight="9672"/>
  </bookViews>
  <sheets>
    <sheet name="Marzo2017" sheetId="1" r:id="rId1"/>
    <sheet name="S9" sheetId="115" r:id="rId2"/>
    <sheet name="S10" sheetId="116" r:id="rId3"/>
    <sheet name="S11" sheetId="117" r:id="rId4"/>
    <sheet name="S12" sheetId="118" r:id="rId5"/>
    <sheet name="S13" sheetId="11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NA">Marzo2017!$B$11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7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4" i="1"/>
  <c r="J25" i="1"/>
  <c r="J5" i="1"/>
  <c r="D6" i="1"/>
  <c r="D5" i="1"/>
  <c r="E5" i="1" l="1"/>
  <c r="E6" i="1"/>
  <c r="E4" i="1"/>
  <c r="D4" i="1"/>
  <c r="G4" i="119"/>
  <c r="G5" i="119"/>
  <c r="G6" i="119"/>
  <c r="G7" i="119"/>
  <c r="I7" i="119"/>
  <c r="G8" i="119"/>
  <c r="I8" i="119"/>
  <c r="G9" i="119"/>
  <c r="I9" i="119"/>
  <c r="I24" i="119" s="1"/>
  <c r="G10" i="119"/>
  <c r="I10" i="119"/>
  <c r="G11" i="119"/>
  <c r="G12" i="119"/>
  <c r="G13" i="119"/>
  <c r="I13" i="119"/>
  <c r="G14" i="119"/>
  <c r="I14" i="119"/>
  <c r="G15" i="119"/>
  <c r="G16" i="119"/>
  <c r="I16" i="119"/>
  <c r="G17" i="119"/>
  <c r="G18" i="119"/>
  <c r="G19" i="119"/>
  <c r="G20" i="119"/>
  <c r="G21" i="119"/>
  <c r="G22" i="119"/>
  <c r="I23" i="119"/>
  <c r="G4" i="118"/>
  <c r="G5" i="118"/>
  <c r="G6" i="118"/>
  <c r="G7" i="118"/>
  <c r="I7" i="118"/>
  <c r="G8" i="118"/>
  <c r="I8" i="118"/>
  <c r="G9" i="118"/>
  <c r="I9" i="118"/>
  <c r="G10" i="118"/>
  <c r="G11" i="118"/>
  <c r="G12" i="118"/>
  <c r="G13" i="118"/>
  <c r="I13" i="118"/>
  <c r="G14" i="118"/>
  <c r="I14" i="118"/>
  <c r="G15" i="118"/>
  <c r="G16" i="118"/>
  <c r="I16" i="118"/>
  <c r="G17" i="118"/>
  <c r="G18" i="118"/>
  <c r="G19" i="118"/>
  <c r="G20" i="118"/>
  <c r="G21" i="118"/>
  <c r="G22" i="118"/>
  <c r="I23" i="118"/>
  <c r="G4" i="117"/>
  <c r="G5" i="117"/>
  <c r="I5" i="117"/>
  <c r="G6" i="117"/>
  <c r="G7" i="117"/>
  <c r="I7" i="117"/>
  <c r="G8" i="117"/>
  <c r="I8" i="117"/>
  <c r="G9" i="117"/>
  <c r="I9" i="117"/>
  <c r="G10" i="117"/>
  <c r="G11" i="117"/>
  <c r="G12" i="117"/>
  <c r="I12" i="117"/>
  <c r="G13" i="117"/>
  <c r="I13" i="117"/>
  <c r="I24" i="117" s="1"/>
  <c r="G14" i="117"/>
  <c r="I14" i="117"/>
  <c r="G15" i="117"/>
  <c r="I15" i="117"/>
  <c r="G16" i="117"/>
  <c r="G17" i="117"/>
  <c r="G18" i="117"/>
  <c r="G19" i="117"/>
  <c r="G20" i="117"/>
  <c r="G21" i="117"/>
  <c r="G22" i="117"/>
  <c r="G4" i="116"/>
  <c r="G5" i="116"/>
  <c r="I5" i="116"/>
  <c r="G6" i="116"/>
  <c r="G7" i="116"/>
  <c r="I7" i="116"/>
  <c r="G8" i="116"/>
  <c r="G9" i="116"/>
  <c r="I9" i="116"/>
  <c r="G10" i="116"/>
  <c r="G11" i="116"/>
  <c r="G12" i="116"/>
  <c r="I12" i="116"/>
  <c r="G13" i="116"/>
  <c r="I13" i="116"/>
  <c r="G14" i="116"/>
  <c r="I14" i="116"/>
  <c r="G15" i="116"/>
  <c r="I15" i="116"/>
  <c r="G16" i="116"/>
  <c r="I16" i="116"/>
  <c r="G17" i="116"/>
  <c r="G18" i="116"/>
  <c r="I18" i="116"/>
  <c r="G19" i="116"/>
  <c r="G20" i="116"/>
  <c r="G21" i="116"/>
  <c r="G22" i="116"/>
  <c r="I23" i="116"/>
  <c r="G4" i="115"/>
  <c r="G5" i="115"/>
  <c r="G6" i="115"/>
  <c r="G7" i="115"/>
  <c r="G8" i="115"/>
  <c r="I8" i="115"/>
  <c r="G9" i="115"/>
  <c r="I9" i="115"/>
  <c r="I24" i="115" s="1"/>
  <c r="G10" i="115"/>
  <c r="G11" i="115"/>
  <c r="G12" i="115"/>
  <c r="I12" i="115"/>
  <c r="G13" i="115"/>
  <c r="I13" i="115"/>
  <c r="G14" i="115"/>
  <c r="I14" i="115"/>
  <c r="G15" i="115"/>
  <c r="I15" i="115"/>
  <c r="G16" i="115"/>
  <c r="I16" i="115"/>
  <c r="G17" i="115"/>
  <c r="G18" i="115"/>
  <c r="G19" i="115"/>
  <c r="G20" i="115"/>
  <c r="G21" i="115"/>
  <c r="G22" i="115"/>
  <c r="I24" i="116" l="1"/>
  <c r="I24" i="118"/>
  <c r="N25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4" i="1" l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2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3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4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5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6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<sst xmlns="http://schemas.openxmlformats.org/spreadsheetml/2006/main" count="181" uniqueCount="56">
  <si>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</si>
  <si>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</si>
  <si>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</si>
  <si>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</si>
  <si>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</si>
  <si>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</si>
  <si>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</si>
  <si>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</si>
  <si>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</si>
  <si>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</si>
  <si>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</si>
  <si>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</si>
  <si>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</si>
  <si>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</si>
  <si>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</si>
  <si>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</si>
  <si>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</si>
  <si>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</si>
  <si>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</si>
  <si>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</si>
  <si>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</si>
  <si>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</si>
  <si>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</si>
  <si>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</si>
  <si>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</si>
  <si>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l</t>
  </si>
  <si>
    <t>Valle Grande Forestal</t>
  </si>
  <si>
    <t>High</t>
  </si>
  <si>
    <t>Low</t>
  </si>
  <si>
    <t>ABK</t>
  </si>
  <si>
    <t>BLV</t>
  </si>
  <si>
    <t>CNC</t>
  </si>
  <si>
    <t>GYQ</t>
  </si>
  <si>
    <t>PCH</t>
  </si>
  <si>
    <t>BRI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</si>
  <si>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</si>
  <si>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</si>
  <si>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</si>
  <si>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</si>
  <si>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</si>
  <si>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</si>
  <si>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</si>
  <si>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</si>
  <si>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</si>
  <si>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</si>
  <si>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</si>
  <si>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</si>
  <si>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CNA</t>
  </si>
  <si>
    <t>Open Marzo 1</t>
  </si>
  <si>
    <t>Close Marzo 31</t>
  </si>
  <si>
    <t>Semana 9, 2017. Del 1-3 de Marzo</t>
  </si>
  <si>
    <t>Semana 10, 2017. Del 6-10 de Marzo</t>
  </si>
  <si>
    <t>Semana 11, 2017. Del 13-17 de Marzo</t>
  </si>
  <si>
    <t>Semana 12, 2017. Del 20-24 de Marzo</t>
  </si>
  <si>
    <t>Semana 13, 2017. Del 27-31 de Marzo</t>
  </si>
  <si>
    <t>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</si>
</sst>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4" fontId="8" fillId="0" borderId="0" applyFont="0" applyFill="0" applyBorder="0" applyAlignment="0" applyProtection="0"/>
  </cellStyleXfs>
  <cellXfs count="49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10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4" fontId="0" fillId="2" borderId="0" xfId="0" applyNumberFormat="1" applyFill="1"/>
    <xf numFmtId="10" fontId="6" fillId="5" borderId="0" xfId="2" applyNumberFormat="1"/>
    <xf numFmtId="0" fontId="6" fillId="5" borderId="0" xfId="2"/>
    <xf numFmtId="164" fontId="6" fillId="5" borderId="0" xfId="2" applyNumberFormat="1"/>
    <xf numFmtId="0" fontId="5" fillId="4" borderId="0" xfId="1"/>
    <xf numFmtId="4" fontId="5" fillId="4" borderId="0" xfId="1" applyNumberFormat="1"/>
    <xf numFmtId="10" fontId="5" fillId="4" borderId="0" xfId="1" applyNumberFormat="1"/>
    <xf numFmtId="164" fontId="5" fillId="4" borderId="0" xfId="1" applyNumberFormat="1"/>
    <xf numFmtId="164" fontId="7" fillId="0" borderId="0" xfId="1" applyNumberFormat="1" applyFont="1" applyFill="1"/>
    <xf numFmtId="164" fontId="6" fillId="5" borderId="0" xfId="2" applyNumberFormat="1" applyAlignment="1">
      <alignment horizontal="center"/>
    </xf>
    <xf numFmtId="164" fontId="5" fillId="4" borderId="0" xfId="1" applyNumberFormat="1" applyAlignment="1">
      <alignment horizontal="center"/>
    </xf>
    <xf numFmtId="4" fontId="0" fillId="3" borderId="0" xfId="0" applyNumberFormat="1" applyFill="1"/>
    <xf numFmtId="164" fontId="1" fillId="0" borderId="2" xfId="0" applyNumberFormat="1" applyFont="1" applyBorder="1" applyAlignment="1">
      <alignment horizontal="center"/>
    </xf>
    <xf numFmtId="164" fontId="0" fillId="0" borderId="0" xfId="3" applyNumberFormat="1" applyFont="1" applyAlignment="1">
      <alignment horizontal="center"/>
    </xf>
    <xf numFmtId="0" fontId="7" fillId="0" borderId="0" xfId="2" applyFont="1" applyFill="1"/>
    <xf numFmtId="164" fontId="7" fillId="0" borderId="0" xfId="2" applyNumberFormat="1" applyFont="1" applyFill="1" applyAlignment="1">
      <alignment horizontal="center"/>
    </xf>
    <xf numFmtId="164" fontId="7" fillId="0" borderId="0" xfId="2" applyNumberFormat="1" applyFont="1" applyFill="1"/>
    <xf numFmtId="10" fontId="7" fillId="0" borderId="0" xfId="1" applyNumberFormat="1" applyFont="1" applyFill="1"/>
    <xf numFmtId="0" fontId="7" fillId="0" borderId="0" xfId="0" applyFont="1" applyFill="1"/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/>
    <xf numFmtId="0" fontId="7" fillId="0" borderId="0" xfId="1" applyFont="1" applyFill="1"/>
    <xf numFmtId="164" fontId="7" fillId="0" borderId="0" xfId="1" applyNumberFormat="1" applyFont="1" applyFill="1" applyAlignment="1">
      <alignment horizontal="center"/>
    </xf>
    <xf numFmtId="164" fontId="4" fillId="0" borderId="0" xfId="0" applyNumberFormat="1" applyFont="1"/>
    <xf numFmtId="165" fontId="1" fillId="0" borderId="0" xfId="0" applyNumberFormat="1" applyFont="1" applyAlignment="1">
      <alignment horizontal="center"/>
    </xf>
    <xf numFmtId="4" fontId="6" fillId="5" borderId="0" xfId="2" applyNumberFormat="1"/>
    <xf numFmtId="4" fontId="7" fillId="0" borderId="0" xfId="1" applyNumberFormat="1" applyFont="1" applyFill="1"/>
    <xf numFmtId="10" fontId="7" fillId="0" borderId="0" xfId="2" applyNumberFormat="1" applyFont="1" applyFill="1"/>
    <xf numFmtId="164" fontId="7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4">
    <cellStyle name="Bad" xfId="2" builtinId="27"/>
    <cellStyle name="Currency" xfId="3" builtinId="4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S9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Semana</c:v>
              </c:pt>
            </c:strLit>
          </c:cat>
          <c:val>
            <c:numRef>
              <c:f>'S9'!$I$24</c:f>
              <c:numCache>
                <c:formatCode>"$"#,##0.00</c:formatCode>
                <c:ptCount val="1"/>
                <c:pt idx="0">
                  <c:v>5640848.3199999994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F9-4917-AFBD-E482C7261460}"/>
            </c:ext>
          </c:extLst>
        </c:ser>
        <c:ser>
          <c:idx val="1"/>
          <c:order val="1"/>
          <c:tx>
            <c:v>S10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Semana</c:v>
              </c:pt>
            </c:strLit>
          </c:cat>
          <c:val>
            <c:numRef>
              <c:f>'S10'!$I$24</c:f>
              <c:numCache>
                <c:formatCode>"$"#,##0.00</c:formatCode>
                <c:ptCount val="1"/>
                <c:pt idx="0">
                  <c:v>1600263.31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F9-4917-AFBD-E482C7261460}"/>
            </c:ext>
          </c:extLst>
        </c:ser>
        <c:ser>
          <c:idx val="2"/>
          <c:order val="2"/>
          <c:tx>
            <c:v>S11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Semana</c:v>
              </c:pt>
            </c:strLit>
          </c:cat>
          <c:val>
            <c:numRef>
              <c:f>'S11'!$I$24</c:f>
              <c:numCache>
                <c:formatCode>"$"#,##0.00</c:formatCode>
                <c:ptCount val="1"/>
                <c:pt idx="0">
                  <c:v>1335446.6599999999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F9-4917-AFBD-E482C7261460}"/>
            </c:ext>
          </c:extLst>
        </c:ser>
        <c:ser>
          <c:idx val="4"/>
          <c:order val="3"/>
          <c:tx>
            <c:v>S12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Semana</c:v>
              </c:pt>
            </c:strLit>
          </c:cat>
          <c:val>
            <c:numRef>
              <c:f>'S12'!$I$24</c:f>
              <c:numCache>
                <c:formatCode>"$"#,##0.00</c:formatCode>
                <c:ptCount val="1"/>
                <c:pt idx="0">
                  <c:v>597964.21000000008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3-4E16-97DD-73F15D36B6EA}"/>
            </c:ext>
          </c:extLst>
        </c:ser>
        <c:ser>
          <c:idx val="3"/>
          <c:order val="4"/>
          <c:tx>
            <c:v>S13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Semana</c:v>
              </c:pt>
            </c:strLit>
          </c:cat>
          <c:val>
            <c:numRef>
              <c:f>'S13'!$I$24</c:f>
              <c:numCache>
                <c:formatCode>"$"#,##0.00</c:formatCode>
                <c:ptCount val="1"/>
                <c:pt idx="0">
                  <c:v>4989340.08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5-4C0A-9A42-FEA218550C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Lunes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'[4]Marzo 20'!$I$24</c:f>
              <c:numCache>
                <c:formatCode>"$"#,##0.00</c:formatCode>
                <c:ptCount val="1"/>
                <c:pt idx="0">
                  <c:v>158815.04000000001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D-408F-A893-BFD6746B8EC8}"/>
            </c:ext>
          </c:extLst>
        </c:ser>
        <c:ser>
          <c:idx val="1"/>
          <c:order val="1"/>
          <c:tx>
            <c:v>Martes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'[4]Marzo 21'!$I$24</c:f>
              <c:numCache>
                <c:formatCode>"$"#,##0.00</c:formatCode>
                <c:ptCount val="1"/>
                <c:pt idx="0">
                  <c:v>66590.86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6D-408F-A893-BFD6746B8EC8}"/>
            </c:ext>
          </c:extLst>
        </c:ser>
        <c:ser>
          <c:idx val="2"/>
          <c:order val="2"/>
          <c:tx>
            <c:v>Miercoles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'[4]Marzo 22'!$I$24</c:f>
              <c:numCache>
                <c:formatCode>"$"#,##0.00</c:formatCode>
                <c:ptCount val="1"/>
                <c:pt idx="0">
                  <c:v>69793.010000000009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6D-408F-A893-BFD6746B8EC8}"/>
            </c:ext>
          </c:extLst>
        </c:ser>
        <c:ser>
          <c:idx val="3"/>
          <c:order val="3"/>
          <c:tx>
            <c:v>Jueves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'[4]Marzo 23'!$I$24</c:f>
              <c:numCache>
                <c:formatCode>"$"#,##0.00</c:formatCode>
                <c:ptCount val="1"/>
                <c:pt idx="0">
                  <c:v>73022.8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6D-408F-A893-BFD6746B8EC8}"/>
            </c:ext>
          </c:extLst>
        </c:ser>
        <c:ser>
          <c:idx val="4"/>
          <c:order val="4"/>
          <c:tx>
            <c:v>Viernes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'[4]Marzo 24'!$I$24</c:f>
              <c:numCache>
                <c:formatCode>"$"#,##0.00</c:formatCode>
                <c:ptCount val="1"/>
                <c:pt idx="0">
                  <c:v>229742.5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6D-408F-A893-BFD6746B8E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82F-4B57-A234-A28128F0DCC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82F-4B57-A234-A28128F0DCC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82F-4B57-A234-A28128F0DCC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82F-4B57-A234-A28128F0DCC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82F-4B57-A234-A28128F0DCCF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82F-4B57-A234-A28128F0DCCF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82F-4B57-A234-A28128F0DCCF}"/>
              </c:ext>
            </c:extLst>
          </c:dPt>
          <c:cat>
            <c:strRef>
              <c:f>('S12'!$A$7,'S12'!$A$8,'S12'!$A$9,'S12'!$A$13,'S12'!$A$14,'S12'!$A$16,'S12'!$A$23)</c:f>
              <c:strCache>
                <c:ptCount val="7"/>
                <c:pt idx="0">
                  <c:v>Banco de Guayaquil</c:v>
                </c:pt>
                <c:pt idx="1">
                  <c:v>Banco Pichincha</c:v>
                </c:pt>
                <c:pt idx="2">
                  <c:v>Brikapital</c:v>
                </c:pt>
                <c:pt idx="3">
                  <c:v>Corporacion La Favorita</c:v>
                </c:pt>
                <c:pt idx="4">
                  <c:v>Coveforest</c:v>
                </c:pt>
                <c:pt idx="5">
                  <c:v>Holcim</c:v>
                </c:pt>
                <c:pt idx="6">
                  <c:v>Otros</c:v>
                </c:pt>
              </c:strCache>
            </c:strRef>
          </c:cat>
          <c:val>
            <c:numRef>
              <c:f>('S12'!$I$7,'S12'!$I$8,'S12'!$I$9,'S12'!$I$13,'S12'!$I$14,'S12'!$I$16,'S12'!$I$23)</c:f>
              <c:numCache>
                <c:formatCode>"$"#,##0.00</c:formatCode>
                <c:ptCount val="7"/>
                <c:pt idx="0">
                  <c:v>2042</c:v>
                </c:pt>
                <c:pt idx="1">
                  <c:v>6827.5</c:v>
                </c:pt>
                <c:pt idx="2">
                  <c:v>61000</c:v>
                </c:pt>
                <c:pt idx="3">
                  <c:v>467427.91000000003</c:v>
                </c:pt>
                <c:pt idx="4">
                  <c:v>7404.7999999999993</c:v>
                </c:pt>
                <c:pt idx="5">
                  <c:v>49773</c:v>
                </c:pt>
                <c:pt idx="6">
                  <c:v>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2F-4B57-A234-A28128F0D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Lunes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'[5]Marzo 27'!$I$24</c:f>
              <c:numCache>
                <c:formatCode>"$"#,##0.00</c:formatCode>
                <c:ptCount val="1"/>
                <c:pt idx="0">
                  <c:v>38487.61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B-475E-B1D6-5CCFA488CE01}"/>
            </c:ext>
          </c:extLst>
        </c:ser>
        <c:ser>
          <c:idx val="1"/>
          <c:order val="1"/>
          <c:tx>
            <c:v>Martes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'[5]Marzo 28'!$I$24</c:f>
              <c:numCache>
                <c:formatCode>"$"#,##0.00</c:formatCode>
                <c:ptCount val="1"/>
                <c:pt idx="0">
                  <c:v>24351.35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AB-475E-B1D6-5CCFA488CE01}"/>
            </c:ext>
          </c:extLst>
        </c:ser>
        <c:ser>
          <c:idx val="2"/>
          <c:order val="2"/>
          <c:tx>
            <c:v>Miercoles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'[5]Marzo 29'!$I$24</c:f>
              <c:numCache>
                <c:formatCode>"$"#,##0.00</c:formatCode>
                <c:ptCount val="1"/>
                <c:pt idx="0">
                  <c:v>1325670.92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AB-475E-B1D6-5CCFA488CE01}"/>
            </c:ext>
          </c:extLst>
        </c:ser>
        <c:ser>
          <c:idx val="3"/>
          <c:order val="3"/>
          <c:tx>
            <c:v>Jueves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'[5]Marzo 30'!$I$24</c:f>
              <c:numCache>
                <c:formatCode>"$"#,##0.00</c:formatCode>
                <c:ptCount val="1"/>
                <c:pt idx="0">
                  <c:v>3178585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AB-475E-B1D6-5CCFA488CE01}"/>
            </c:ext>
          </c:extLst>
        </c:ser>
        <c:ser>
          <c:idx val="4"/>
          <c:order val="4"/>
          <c:tx>
            <c:v>Viernes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'[5]Marzo 31'!$I$24</c:f>
              <c:numCache>
                <c:formatCode>"$"#,##0.00</c:formatCode>
                <c:ptCount val="1"/>
                <c:pt idx="0">
                  <c:v>422245.2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AB-475E-B1D6-5CCFA488CE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C4F-4A51-A792-D266DFEEF17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C4F-4A51-A792-D266DFEEF17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C4F-4A51-A792-D266DFEEF17E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C4F-4A51-A792-D266DFEEF17E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C4F-4A51-A792-D266DFEEF17E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C4F-4A51-A792-D266DFEEF17E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C4F-4A51-A792-D266DFEEF17E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C4F-4A51-A792-D266DFEEF17E}"/>
              </c:ext>
            </c:extLst>
          </c:dPt>
          <c:cat>
            <c:strRef>
              <c:f>('S13'!$A$7,'S13'!$A$8,'S13'!$A$9,'S13'!$A$10,'S13'!$A$13,'S13'!$A$14,'S13'!$A$16,'S13'!$A$23)</c:f>
              <c:strCache>
                <c:ptCount val="8"/>
                <c:pt idx="0">
                  <c:v>Banco de Guayaquil</c:v>
                </c:pt>
                <c:pt idx="1">
                  <c:v>Banco Pichincha</c:v>
                </c:pt>
                <c:pt idx="2">
                  <c:v>Brikapital</c:v>
                </c:pt>
                <c:pt idx="3">
                  <c:v>Cerveceria Nacional</c:v>
                </c:pt>
                <c:pt idx="4">
                  <c:v>Corporacion La Favorita</c:v>
                </c:pt>
                <c:pt idx="5">
                  <c:v>Coveforest</c:v>
                </c:pt>
                <c:pt idx="6">
                  <c:v>Holcim</c:v>
                </c:pt>
                <c:pt idx="7">
                  <c:v>Otros</c:v>
                </c:pt>
              </c:strCache>
            </c:strRef>
          </c:cat>
          <c:val>
            <c:numRef>
              <c:f>('S13'!$I$7,'S13'!$I$8,'S13'!$I$9,'S13'!$I$10,'S13'!$I$13,'S13'!$I$14,'S13'!$I$16,'S13'!$I$23)</c:f>
              <c:numCache>
                <c:formatCode>"$"#,##0.00</c:formatCode>
                <c:ptCount val="8"/>
                <c:pt idx="0">
                  <c:v>346</c:v>
                </c:pt>
                <c:pt idx="1">
                  <c:v>3922.5</c:v>
                </c:pt>
                <c:pt idx="2">
                  <c:v>1269000</c:v>
                </c:pt>
                <c:pt idx="3">
                  <c:v>4080</c:v>
                </c:pt>
                <c:pt idx="4">
                  <c:v>2385245.08</c:v>
                </c:pt>
                <c:pt idx="5">
                  <c:v>8002.7999999999993</c:v>
                </c:pt>
                <c:pt idx="6">
                  <c:v>1306336.5</c:v>
                </c:pt>
                <c:pt idx="7">
                  <c:v>12407.2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C4F-4A51-A792-D266DFEEF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Candlestick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2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Marzo2017!$C$3</c:f>
              <c:strCache>
                <c:ptCount val="1"/>
                <c:pt idx="0">
                  <c:v>Open Marzo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Marzo2017!$B$5:$B$23</c15:sqref>
                  </c15:fullRef>
                </c:ext>
              </c:extLst>
              <c:f>(Marzo2017!$B$6:$B$8,Marzo2017!$B$11:$B$15,Marzo2017!$B$18:$B$21,Marzo2017!$B$23)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EFR</c:v>
                </c:pt>
                <c:pt idx="7">
                  <c:v>CRE</c:v>
                </c:pt>
                <c:pt idx="8">
                  <c:v>ISC</c:v>
                </c:pt>
                <c:pt idx="9">
                  <c:v>PRD</c:v>
                </c:pt>
                <c:pt idx="10">
                  <c:v>RGF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Marzo2017!$C$5:$C$23</c15:sqref>
                  </c15:fullRef>
                </c:ext>
              </c:extLst>
              <c:f>(Marzo2017!$C$6:$C$8,Marzo2017!$C$11:$C$15,Marzo2017!$C$18:$C$21,Marzo2017!$C$23)</c:f>
              <c:numCache>
                <c:formatCode>"$"#,##0.00</c:formatCode>
                <c:ptCount val="13"/>
                <c:pt idx="0">
                  <c:v>0.8</c:v>
                </c:pt>
                <c:pt idx="1">
                  <c:v>0.5</c:v>
                </c:pt>
                <c:pt idx="2">
                  <c:v>0.4</c:v>
                </c:pt>
                <c:pt idx="3">
                  <c:v>1.25</c:v>
                </c:pt>
                <c:pt idx="4">
                  <c:v>1</c:v>
                </c:pt>
                <c:pt idx="5">
                  <c:v>2.1</c:v>
                </c:pt>
                <c:pt idx="6">
                  <c:v>2.6</c:v>
                </c:pt>
                <c:pt idx="7">
                  <c:v>3.5</c:v>
                </c:pt>
                <c:pt idx="8">
                  <c:v>1</c:v>
                </c:pt>
                <c:pt idx="9">
                  <c:v>0.69</c:v>
                </c:pt>
                <c:pt idx="10">
                  <c:v>2.62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6-475C-9CEB-15B7A446531D}"/>
            </c:ext>
          </c:extLst>
        </c:ser>
        <c:ser>
          <c:idx val="1"/>
          <c:order val="1"/>
          <c:tx>
            <c:strRef>
              <c:f>Marzo2017!$D$3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Marzo2017!$B$5:$B$23</c15:sqref>
                  </c15:fullRef>
                </c:ext>
              </c:extLst>
              <c:f>(Marzo2017!$B$6:$B$8,Marzo2017!$B$11:$B$15,Marzo2017!$B$18:$B$21,Marzo2017!$B$23)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EFR</c:v>
                </c:pt>
                <c:pt idx="7">
                  <c:v>CRE</c:v>
                </c:pt>
                <c:pt idx="8">
                  <c:v>ISC</c:v>
                </c:pt>
                <c:pt idx="9">
                  <c:v>PRD</c:v>
                </c:pt>
                <c:pt idx="10">
                  <c:v>RGF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Marzo2017!$D$5:$D$23</c15:sqref>
                  </c15:fullRef>
                </c:ext>
              </c:extLst>
              <c:f>(Marzo2017!$D$6:$D$8,Marzo2017!$D$11:$D$15,Marzo2017!$D$18:$D$21,Marzo2017!$D$23)</c:f>
              <c:numCache>
                <c:formatCode>#,##0.00</c:formatCode>
                <c:ptCount val="13"/>
                <c:pt idx="0">
                  <c:v>0.8</c:v>
                </c:pt>
                <c:pt idx="1">
                  <c:v>0.5</c:v>
                </c:pt>
                <c:pt idx="2">
                  <c:v>0.5</c:v>
                </c:pt>
                <c:pt idx="3">
                  <c:v>1.25</c:v>
                </c:pt>
                <c:pt idx="4">
                  <c:v>1</c:v>
                </c:pt>
                <c:pt idx="5">
                  <c:v>2.1800000000000002</c:v>
                </c:pt>
                <c:pt idx="6">
                  <c:v>2.6</c:v>
                </c:pt>
                <c:pt idx="7">
                  <c:v>3.5</c:v>
                </c:pt>
                <c:pt idx="8">
                  <c:v>1</c:v>
                </c:pt>
                <c:pt idx="9">
                  <c:v>0.69</c:v>
                </c:pt>
                <c:pt idx="10">
                  <c:v>2.62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6-475C-9CEB-15B7A446531D}"/>
            </c:ext>
          </c:extLst>
        </c:ser>
        <c:ser>
          <c:idx val="2"/>
          <c:order val="2"/>
          <c:tx>
            <c:strRef>
              <c:f>Marzo2017!$E$3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Marzo2017!$B$5:$B$23</c15:sqref>
                  </c15:fullRef>
                </c:ext>
              </c:extLst>
              <c:f>(Marzo2017!$B$6:$B$8,Marzo2017!$B$11:$B$15,Marzo2017!$B$18:$B$21,Marzo2017!$B$23)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EFR</c:v>
                </c:pt>
                <c:pt idx="7">
                  <c:v>CRE</c:v>
                </c:pt>
                <c:pt idx="8">
                  <c:v>ISC</c:v>
                </c:pt>
                <c:pt idx="9">
                  <c:v>PRD</c:v>
                </c:pt>
                <c:pt idx="10">
                  <c:v>RGF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Marzo2017!$E$5:$E$23</c15:sqref>
                  </c15:fullRef>
                </c:ext>
              </c:extLst>
              <c:f>(Marzo2017!$E$6:$E$8,Marzo2017!$E$11:$E$15,Marzo2017!$E$18:$E$21,Marzo2017!$E$23)</c:f>
              <c:numCache>
                <c:formatCode>#,##0.00</c:formatCode>
                <c:ptCount val="13"/>
                <c:pt idx="0">
                  <c:v>0.8</c:v>
                </c:pt>
                <c:pt idx="1">
                  <c:v>0.44</c:v>
                </c:pt>
                <c:pt idx="2">
                  <c:v>0.4</c:v>
                </c:pt>
                <c:pt idx="3">
                  <c:v>1.25</c:v>
                </c:pt>
                <c:pt idx="4">
                  <c:v>1</c:v>
                </c:pt>
                <c:pt idx="5">
                  <c:v>2.0499999999999998</c:v>
                </c:pt>
                <c:pt idx="6">
                  <c:v>2.6</c:v>
                </c:pt>
                <c:pt idx="7">
                  <c:v>3.5</c:v>
                </c:pt>
                <c:pt idx="8">
                  <c:v>1</c:v>
                </c:pt>
                <c:pt idx="9">
                  <c:v>0.69</c:v>
                </c:pt>
                <c:pt idx="10">
                  <c:v>2.62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16-475C-9CEB-15B7A446531D}"/>
            </c:ext>
          </c:extLst>
        </c:ser>
        <c:ser>
          <c:idx val="3"/>
          <c:order val="3"/>
          <c:tx>
            <c:strRef>
              <c:f>Marzo2017!$F$3</c:f>
              <c:strCache>
                <c:ptCount val="1"/>
                <c:pt idx="0">
                  <c:v>Close Marzo 31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Marzo2017!$B$5:$B$23</c15:sqref>
                  </c15:fullRef>
                </c:ext>
              </c:extLst>
              <c:f>(Marzo2017!$B$6:$B$8,Marzo2017!$B$11:$B$15,Marzo2017!$B$18:$B$21,Marzo2017!$B$23)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EFR</c:v>
                </c:pt>
                <c:pt idx="7">
                  <c:v>CRE</c:v>
                </c:pt>
                <c:pt idx="8">
                  <c:v>ISC</c:v>
                </c:pt>
                <c:pt idx="9">
                  <c:v>PRD</c:v>
                </c:pt>
                <c:pt idx="10">
                  <c:v>RGF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Marzo2017!$F$5:$F$23</c15:sqref>
                  </c15:fullRef>
                </c:ext>
              </c:extLst>
              <c:f>(Marzo2017!$F$6:$F$8,Marzo2017!$F$11:$F$15,Marzo2017!$F$18:$F$21,Marzo2017!$F$23)</c:f>
              <c:numCache>
                <c:formatCode>"$"#,##0.00</c:formatCode>
                <c:ptCount val="13"/>
                <c:pt idx="0">
                  <c:v>0.8</c:v>
                </c:pt>
                <c:pt idx="1">
                  <c:v>0.5</c:v>
                </c:pt>
                <c:pt idx="2">
                  <c:v>0.5</c:v>
                </c:pt>
                <c:pt idx="3">
                  <c:v>1.25</c:v>
                </c:pt>
                <c:pt idx="4">
                  <c:v>1</c:v>
                </c:pt>
                <c:pt idx="5">
                  <c:v>2.0499999999999998</c:v>
                </c:pt>
                <c:pt idx="6">
                  <c:v>2.6</c:v>
                </c:pt>
                <c:pt idx="7">
                  <c:v>3.5</c:v>
                </c:pt>
                <c:pt idx="8">
                  <c:v>1</c:v>
                </c:pt>
                <c:pt idx="9">
                  <c:v>0.69</c:v>
                </c:pt>
                <c:pt idx="10">
                  <c:v>2.62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16-475C-9CEB-15B7A4465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 cap="sq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FF0000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axId val="429012256"/>
        <c:axId val="429012584"/>
      </c:stockChart>
      <c:catAx>
        <c:axId val="4290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584"/>
        <c:crosses val="autoZero"/>
        <c:auto val="1"/>
        <c:lblAlgn val="ctr"/>
        <c:lblOffset val="100"/>
        <c:noMultiLvlLbl val="0"/>
      </c:catAx>
      <c:valAx>
        <c:axId val="42901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4E-4CBF-AE25-5290F10F4B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74E-4CBF-AE25-5290F10F4B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74E-4CBF-AE25-5290F10F4B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74E-4CBF-AE25-5290F10F4B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74E-4CBF-AE25-5290F10F4B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74E-4CBF-AE25-5290F10F4B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74E-4CBF-AE25-5290F10F4B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574E-4CBF-AE25-5290F10F4B8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(Marzo2017!$A$5,Marzo2017!$A$7,Marzo2017!$A$8,Marzo2017!$A$9,Marzo2017!$A$10,Marzo2017!$A$12,Marzo2017!$A$13,Marzo2017!$A$14,Marzo2017!$A$15,Marzo2017!$A$16,Marzo2017!$A$18,Marzo2017!$A$24)</c:f>
              <c:strCache>
                <c:ptCount val="12"/>
                <c:pt idx="0">
                  <c:v>Alicosta BK Holding</c:v>
                </c:pt>
                <c:pt idx="1">
                  <c:v>Banco de Guayaquil</c:v>
                </c:pt>
                <c:pt idx="2">
                  <c:v>Banco Pichincha</c:v>
                </c:pt>
                <c:pt idx="3">
                  <c:v>Brikapital</c:v>
                </c:pt>
                <c:pt idx="4">
                  <c:v>Cerveceria Nacional</c:v>
                </c:pt>
                <c:pt idx="5">
                  <c:v>Continental Tire</c:v>
                </c:pt>
                <c:pt idx="6">
                  <c:v>Corporacion La Favorita</c:v>
                </c:pt>
                <c:pt idx="7">
                  <c:v>Coveforest</c:v>
                </c:pt>
                <c:pt idx="8">
                  <c:v>Cridesa</c:v>
                </c:pt>
                <c:pt idx="9">
                  <c:v>Holcim</c:v>
                </c:pt>
                <c:pt idx="10">
                  <c:v>Inversancarlos</c:v>
                </c:pt>
                <c:pt idx="11">
                  <c:v>Otros</c:v>
                </c:pt>
              </c:strCache>
            </c:strRef>
          </c:cat>
          <c:val>
            <c:numRef>
              <c:f>(Marzo2017!$J$5,Marzo2017!$J$7,Marzo2017!$J$8,Marzo2017!$J$9,Marzo2017!$J$10,Marzo2017!$J$12,Marzo2017!$J$13,Marzo2017!$J$14,Marzo2017!$J$15,Marzo2017!$J$16,Marzo2017!$J$18,Marzo2017!$J$24)</c:f>
              <c:numCache>
                <c:formatCode>"$"#,##0.00</c:formatCode>
                <c:ptCount val="12"/>
                <c:pt idx="0">
                  <c:v>36840</c:v>
                </c:pt>
                <c:pt idx="1">
                  <c:v>369854.60000000003</c:v>
                </c:pt>
                <c:pt idx="2">
                  <c:v>20075.599999999999</c:v>
                </c:pt>
                <c:pt idx="3">
                  <c:v>4753930</c:v>
                </c:pt>
                <c:pt idx="4">
                  <c:v>4080</c:v>
                </c:pt>
                <c:pt idx="5">
                  <c:v>168002</c:v>
                </c:pt>
                <c:pt idx="6">
                  <c:v>6783746.3599999994</c:v>
                </c:pt>
                <c:pt idx="7">
                  <c:v>59631</c:v>
                </c:pt>
                <c:pt idx="8">
                  <c:v>98084</c:v>
                </c:pt>
                <c:pt idx="9">
                  <c:v>1362586.52</c:v>
                </c:pt>
                <c:pt idx="10">
                  <c:v>112</c:v>
                </c:pt>
                <c:pt idx="11">
                  <c:v>506920.5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74E-4CBF-AE25-5290F10F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v>Lunes</c:v>
                </c15:tx>
              </c15:filteredSeriesTitle>
            </c:ext>
            <c:ext xmlns:c16="http://schemas.microsoft.com/office/drawing/2014/chart" uri="{C3380CC4-5D6E-409C-BE32-E72D297353CC}">
              <c16:uniqueId val="{00000000-AC10-4D3A-985B-CF629F05F036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v>Martes</c:v>
                </c15:tx>
              </c15:filteredSeriesTitle>
            </c:ext>
            <c:ext xmlns:c16="http://schemas.microsoft.com/office/drawing/2014/chart" uri="{C3380CC4-5D6E-409C-BE32-E72D297353CC}">
              <c16:uniqueId val="{00000001-AC10-4D3A-985B-CF629F05F036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'[1]Marzo 1'!$I$24</c:f>
              <c:numCache>
                <c:formatCode>"$"#,##0.00</c:formatCode>
                <c:ptCount val="1"/>
                <c:pt idx="0">
                  <c:v>484155.48000000004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Miercoles</c:v>
                </c15:tx>
              </c15:filteredSeriesTitle>
            </c:ext>
            <c:ext xmlns:c16="http://schemas.microsoft.com/office/drawing/2014/chart" uri="{C3380CC4-5D6E-409C-BE32-E72D297353CC}">
              <c16:uniqueId val="{00000002-AC10-4D3A-985B-CF629F05F036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'[1]Marzo 2'!$I$24</c:f>
              <c:numCache>
                <c:formatCode>"$"#,##0.00</c:formatCode>
                <c:ptCount val="1"/>
                <c:pt idx="0">
                  <c:v>1648268.39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Jueves</c:v>
                </c15:tx>
              </c15:filteredSeriesTitle>
            </c:ext>
            <c:ext xmlns:c16="http://schemas.microsoft.com/office/drawing/2014/chart" uri="{C3380CC4-5D6E-409C-BE32-E72D297353CC}">
              <c16:uniqueId val="{00000003-AC10-4D3A-985B-CF629F05F036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'[1]Marzo 3'!$I$24</c:f>
              <c:numCache>
                <c:formatCode>"$"#,##0.00</c:formatCode>
                <c:ptCount val="1"/>
                <c:pt idx="0">
                  <c:v>3508424.4499999997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Viernes</c:v>
                </c15:tx>
              </c15:filteredSeriesTitle>
            </c:ext>
            <c:ext xmlns:c16="http://schemas.microsoft.com/office/drawing/2014/chart" uri="{C3380CC4-5D6E-409C-BE32-E72D297353CC}">
              <c16:uniqueId val="{00000004-AC10-4D3A-985B-CF629F05F0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698-4872-A846-C53907F11D4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698-4872-A846-C53907F11D4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698-4872-A846-C53907F11D44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698-4872-A846-C53907F11D44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698-4872-A846-C53907F11D44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698-4872-A846-C53907F11D44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698-4872-A846-C53907F11D44}"/>
              </c:ext>
            </c:extLst>
          </c:dPt>
          <c:cat>
            <c:strRef>
              <c:f>('S9'!$A$8:$A$9,'S9'!$A$12:$A$16)</c:f>
              <c:strCache>
                <c:ptCount val="7"/>
                <c:pt idx="0">
                  <c:v>Banco Pichincha</c:v>
                </c:pt>
                <c:pt idx="1">
                  <c:v>Brikapital</c:v>
                </c:pt>
                <c:pt idx="2">
                  <c:v>Continental Tire</c:v>
                </c:pt>
                <c:pt idx="3">
                  <c:v>Corporacion La Favorita</c:v>
                </c:pt>
                <c:pt idx="4">
                  <c:v>Coveforest</c:v>
                </c:pt>
                <c:pt idx="5">
                  <c:v>Cridesa</c:v>
                </c:pt>
                <c:pt idx="6">
                  <c:v>Holcim</c:v>
                </c:pt>
              </c:strCache>
            </c:strRef>
          </c:cat>
          <c:val>
            <c:numRef>
              <c:f>('S9'!$I$8:$I$9,'S9'!$I$12:$I$16)</c:f>
              <c:numCache>
                <c:formatCode>"$"#,##0.00</c:formatCode>
                <c:ptCount val="7"/>
                <c:pt idx="0">
                  <c:v>1800</c:v>
                </c:pt>
                <c:pt idx="1">
                  <c:v>3323930</c:v>
                </c:pt>
                <c:pt idx="2">
                  <c:v>38200</c:v>
                </c:pt>
                <c:pt idx="3">
                  <c:v>2256120.0199999996</c:v>
                </c:pt>
                <c:pt idx="4">
                  <c:v>10004.799999999999</c:v>
                </c:pt>
                <c:pt idx="5">
                  <c:v>5600</c:v>
                </c:pt>
                <c:pt idx="6">
                  <c:v>5193.5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98-4872-A846-C53907F11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Lunes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'[2]Marzo 6'!$I$24</c:f>
              <c:numCache>
                <c:formatCode>"$"#,##0.00</c:formatCode>
                <c:ptCount val="1"/>
                <c:pt idx="0">
                  <c:v>846512.83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3-4E88-B5FC-F15CB2502D43}"/>
            </c:ext>
          </c:extLst>
        </c:ser>
        <c:ser>
          <c:idx val="1"/>
          <c:order val="1"/>
          <c:tx>
            <c:v>Martes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'[2]Marzo 7'!$I$24</c:f>
              <c:numCache>
                <c:formatCode>"$"#,##0.00</c:formatCode>
                <c:ptCount val="1"/>
                <c:pt idx="0">
                  <c:v>129736.21999999999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A3-4E88-B5FC-F15CB2502D43}"/>
            </c:ext>
          </c:extLst>
        </c:ser>
        <c:ser>
          <c:idx val="2"/>
          <c:order val="2"/>
          <c:tx>
            <c:v>Miercoles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'[2]Marzo 8'!$I$24</c:f>
              <c:numCache>
                <c:formatCode>"$"#,##0.00</c:formatCode>
                <c:ptCount val="1"/>
                <c:pt idx="0">
                  <c:v>150550.15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A3-4E88-B5FC-F15CB2502D43}"/>
            </c:ext>
          </c:extLst>
        </c:ser>
        <c:ser>
          <c:idx val="3"/>
          <c:order val="3"/>
          <c:tx>
            <c:v>Jueves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'[2]Marzo 9'!$I$24</c:f>
              <c:numCache>
                <c:formatCode>"$"#,##0.00</c:formatCode>
                <c:ptCount val="1"/>
                <c:pt idx="0">
                  <c:v>123630.27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A3-4E88-B5FC-F15CB2502D43}"/>
            </c:ext>
          </c:extLst>
        </c:ser>
        <c:ser>
          <c:idx val="4"/>
          <c:order val="4"/>
          <c:tx>
            <c:v>Viernes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'[2]Marzo 10'!$I$24</c:f>
              <c:numCache>
                <c:formatCode>"$"#,##0.00</c:formatCode>
                <c:ptCount val="1"/>
                <c:pt idx="0">
                  <c:v>349833.83999999997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A3-4E88-B5FC-F15CB2502D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A47-4C07-B40C-5EBF01DD09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A47-4C07-B40C-5EBF01DD09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A47-4C07-B40C-5EBF01DD09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A47-4C07-B40C-5EBF01DD091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A47-4C07-B40C-5EBF01DD091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A47-4C07-B40C-5EBF01DD091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A47-4C07-B40C-5EBF01DD091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A47-4C07-B40C-5EBF01DD091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A47-4C07-B40C-5EBF01DD091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A47-4C07-B40C-5EBF01DD091E}"/>
              </c:ext>
            </c:extLst>
          </c:dPt>
          <c:cat>
            <c:strRef>
              <c:f>('S10'!$A$5,'S10'!$A$7,'S10'!$A$9,'S10'!$A$12,'S10'!$A$13,'S10'!$A$14,'S10'!$A$15,'S10'!$A$16,'S10'!$A$18,'S10'!$A$23)</c:f>
              <c:strCache>
                <c:ptCount val="10"/>
                <c:pt idx="0">
                  <c:v>Alicosta BK Holding</c:v>
                </c:pt>
                <c:pt idx="1">
                  <c:v>Banco de Guayaquil</c:v>
                </c:pt>
                <c:pt idx="2">
                  <c:v>Brikapital</c:v>
                </c:pt>
                <c:pt idx="3">
                  <c:v>Continental Tire</c:v>
                </c:pt>
                <c:pt idx="4">
                  <c:v>Corporacion La Favorita</c:v>
                </c:pt>
                <c:pt idx="5">
                  <c:v>Coveforest</c:v>
                </c:pt>
                <c:pt idx="6">
                  <c:v>Cridesa</c:v>
                </c:pt>
                <c:pt idx="7">
                  <c:v>Holcim</c:v>
                </c:pt>
                <c:pt idx="8">
                  <c:v>Inversancarlos</c:v>
                </c:pt>
                <c:pt idx="9">
                  <c:v>Otros</c:v>
                </c:pt>
              </c:strCache>
            </c:strRef>
          </c:cat>
          <c:val>
            <c:numRef>
              <c:f>('S10'!$I$5,'S10'!$I$7,'S10'!$I$9,'S10'!$I$12,'S10'!$I$13,'S10'!$I$14,'S10'!$I$15,'S10'!$I$16,'S10'!$I$18,'S10'!$I$23)</c:f>
              <c:numCache>
                <c:formatCode>"$"#,##0.00</c:formatCode>
                <c:ptCount val="10"/>
                <c:pt idx="0">
                  <c:v>16800</c:v>
                </c:pt>
                <c:pt idx="1">
                  <c:v>266351.60000000003</c:v>
                </c:pt>
                <c:pt idx="2">
                  <c:v>47000</c:v>
                </c:pt>
                <c:pt idx="3">
                  <c:v>125802</c:v>
                </c:pt>
                <c:pt idx="4">
                  <c:v>547507.68999999994</c:v>
                </c:pt>
                <c:pt idx="5">
                  <c:v>30217.199999999997</c:v>
                </c:pt>
                <c:pt idx="6">
                  <c:v>74165</c:v>
                </c:pt>
                <c:pt idx="7">
                  <c:v>1283.52</c:v>
                </c:pt>
                <c:pt idx="8">
                  <c:v>112</c:v>
                </c:pt>
                <c:pt idx="9">
                  <c:v>491024.3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A47-4C07-B40C-5EBF01DD0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Lunes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'[3]Marzo 13'!$I$24</c:f>
              <c:numCache>
                <c:formatCode>"$"#,##0.00</c:formatCode>
                <c:ptCount val="1"/>
                <c:pt idx="0">
                  <c:v>718413.56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E-4E5D-9118-EE8EF067E148}"/>
            </c:ext>
          </c:extLst>
        </c:ser>
        <c:ser>
          <c:idx val="1"/>
          <c:order val="1"/>
          <c:tx>
            <c:v>Martes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'[3]Marzo 14'!$I$24</c:f>
              <c:numCache>
                <c:formatCode>"$"#,##0.00</c:formatCode>
                <c:ptCount val="1"/>
                <c:pt idx="0">
                  <c:v>123441.1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E-4E5D-9118-EE8EF067E148}"/>
            </c:ext>
          </c:extLst>
        </c:ser>
        <c:ser>
          <c:idx val="2"/>
          <c:order val="2"/>
          <c:tx>
            <c:v>Miercoles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'[3]Marzo 15'!$I$24</c:f>
              <c:numCache>
                <c:formatCode>"$"#,##0.00</c:formatCode>
                <c:ptCount val="1"/>
                <c:pt idx="0">
                  <c:v>34153.65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BE-4E5D-9118-EE8EF067E148}"/>
            </c:ext>
          </c:extLst>
        </c:ser>
        <c:ser>
          <c:idx val="3"/>
          <c:order val="3"/>
          <c:tx>
            <c:v>Jueves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'[3]Marzo 16'!$I$24</c:f>
              <c:numCache>
                <c:formatCode>"$"#,##0.00</c:formatCode>
                <c:ptCount val="1"/>
                <c:pt idx="0">
                  <c:v>310683.61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BE-4E5D-9118-EE8EF067E148}"/>
            </c:ext>
          </c:extLst>
        </c:ser>
        <c:ser>
          <c:idx val="4"/>
          <c:order val="4"/>
          <c:tx>
            <c:v>Viernes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'[3]Marzo 17'!$I$24</c:f>
              <c:numCache>
                <c:formatCode>"$"#,##0.00</c:formatCode>
                <c:ptCount val="1"/>
                <c:pt idx="0">
                  <c:v>148754.74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BE-4E5D-9118-EE8EF067E1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BD3-46C7-99D3-16DF692326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BD3-46C7-99D3-16DF692326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BD3-46C7-99D3-16DF692326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BD3-46C7-99D3-16DF692326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BD3-46C7-99D3-16DF692326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BD3-46C7-99D3-16DF692326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BD3-46C7-99D3-16DF6923265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BD3-46C7-99D3-16DF6923265C}"/>
              </c:ext>
            </c:extLst>
          </c:dPt>
          <c:cat>
            <c:strRef>
              <c:f>('S11'!$A$5,'S11'!$A$7,'S11'!$A$8,'S11'!$A$9,'S11'!$A$12,'S11'!$A$13,'S11'!$A$14,'S11'!$A$15)</c:f>
              <c:strCache>
                <c:ptCount val="8"/>
                <c:pt idx="0">
                  <c:v>Alicosta BK Holding</c:v>
                </c:pt>
                <c:pt idx="1">
                  <c:v>Banco de Guayaquil</c:v>
                </c:pt>
                <c:pt idx="2">
                  <c:v>Banco Pichincha</c:v>
                </c:pt>
                <c:pt idx="3">
                  <c:v>Brikapital</c:v>
                </c:pt>
                <c:pt idx="4">
                  <c:v>Continental Tire</c:v>
                </c:pt>
                <c:pt idx="5">
                  <c:v>Corporacion La Favorita</c:v>
                </c:pt>
                <c:pt idx="6">
                  <c:v>Coveforest</c:v>
                </c:pt>
                <c:pt idx="7">
                  <c:v>Cridesa</c:v>
                </c:pt>
              </c:strCache>
            </c:strRef>
          </c:cat>
          <c:val>
            <c:numRef>
              <c:f>('S11'!$I$5,'S11'!$I$7,'S11'!$I$8,'S11'!$I$9,'S11'!$I$12,'S11'!$I$13,'S11'!$I$14,'S11'!$I$15)</c:f>
              <c:numCache>
                <c:formatCode>"$"#,##0.00</c:formatCode>
                <c:ptCount val="8"/>
                <c:pt idx="0">
                  <c:v>20040</c:v>
                </c:pt>
                <c:pt idx="1">
                  <c:v>101115</c:v>
                </c:pt>
                <c:pt idx="2">
                  <c:v>7525.6</c:v>
                </c:pt>
                <c:pt idx="3">
                  <c:v>53000</c:v>
                </c:pt>
                <c:pt idx="4">
                  <c:v>4000</c:v>
                </c:pt>
                <c:pt idx="5">
                  <c:v>1127445.6599999999</c:v>
                </c:pt>
                <c:pt idx="6">
                  <c:v>4001.4</c:v>
                </c:pt>
                <c:pt idx="7">
                  <c:v>18319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BD3-46C7-99D3-16DF69232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25400" cap="sq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50000"/>
        <a:lumOff val="50000"/>
      </a:schemeClr>
    </cs:fontRef>
    <cs:defRPr sz="1400" b="1" i="0" kern="1200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365760</xdr:colOff>
      <xdr:row>5</xdr:row>
      <xdr:rowOff>179070</xdr:rowOff>
    </xdr:from>
    <xdr:to>
      <xdr:col>19</xdr:col>
      <xdr:colOff>114300</xdr:colOff>
      <xdr:row>20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167640</xdr:colOff>
      <xdr:row>26</xdr:row>
      <xdr:rowOff>129540</xdr:rowOff>
    </xdr:from>
    <xdr:to>
      <xdr:col>9</xdr:col>
      <xdr:colOff>247650</xdr:colOff>
      <xdr:row>46</xdr:row>
      <xdr:rowOff>167640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A75305-C14A-4F2A-B5E2-7051633F1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342900</xdr:colOff>
      <xdr:row>26</xdr:row>
      <xdr:rowOff>129540</xdr:rowOff>
    </xdr:from>
    <xdr:to>
      <xdr:col>18</xdr:col>
      <xdr:colOff>160020</xdr:colOff>
      <xdr:row>47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A1ED3E-4B4E-4965-8218-96976E4E6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25</xdr:row>
      <xdr:rowOff>133350</xdr:rowOff>
    </xdr:from>
    <xdr:to>
      <xdr:col>6</xdr:col>
      <xdr:colOff>419100</xdr:colOff>
      <xdr:row>40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90FFBA-31D9-4F43-A27F-AF6C83866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358140</xdr:colOff>
      <xdr:row>4</xdr:row>
      <xdr:rowOff>118110</xdr:rowOff>
    </xdr:from>
    <xdr:to>
      <xdr:col>17</xdr:col>
      <xdr:colOff>7620</xdr:colOff>
      <xdr:row>19</xdr:row>
      <xdr:rowOff>118110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2817C8-AC10-4524-A8CA-B9F7AE03C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25</xdr:row>
      <xdr:rowOff>133350</xdr:rowOff>
    </xdr:from>
    <xdr:to>
      <xdr:col>6</xdr:col>
      <xdr:colOff>419100</xdr:colOff>
      <xdr:row>40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2D078D-E7BE-4F56-A17D-203184BDD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358140</xdr:colOff>
      <xdr:row>3</xdr:row>
      <xdr:rowOff>163830</xdr:rowOff>
    </xdr:from>
    <xdr:to>
      <xdr:col>17</xdr:col>
      <xdr:colOff>502920</xdr:colOff>
      <xdr:row>21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EF5AEE-8B2A-457A-9E40-9D96823FD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25</xdr:row>
      <xdr:rowOff>133350</xdr:rowOff>
    </xdr:from>
    <xdr:to>
      <xdr:col>6</xdr:col>
      <xdr:colOff>419100</xdr:colOff>
      <xdr:row>40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465259-7B88-44BE-B559-0A6B074DF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358140</xdr:colOff>
      <xdr:row>3</xdr:row>
      <xdr:rowOff>163830</xdr:rowOff>
    </xdr:from>
    <xdr:to>
      <xdr:col>17</xdr:col>
      <xdr:colOff>502920</xdr:colOff>
      <xdr:row>21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FE743C-23D8-45B5-8C07-498606064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25</xdr:row>
      <xdr:rowOff>133350</xdr:rowOff>
    </xdr:from>
    <xdr:to>
      <xdr:col>6</xdr:col>
      <xdr:colOff>419100</xdr:colOff>
      <xdr:row>40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AD64B8-2A73-493D-A42B-F9B08C571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358140</xdr:colOff>
      <xdr:row>3</xdr:row>
      <xdr:rowOff>163830</xdr:rowOff>
    </xdr:from>
    <xdr:to>
      <xdr:col>18</xdr:col>
      <xdr:colOff>99060</xdr:colOff>
      <xdr:row>21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974095-95E2-4041-A68C-9EB4C6641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25</xdr:row>
      <xdr:rowOff>133350</xdr:rowOff>
    </xdr:from>
    <xdr:to>
      <xdr:col>6</xdr:col>
      <xdr:colOff>419100</xdr:colOff>
      <xdr:row>40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5E6842-799C-4742-B51B-F0FB911E9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358140</xdr:colOff>
      <xdr:row>3</xdr:row>
      <xdr:rowOff>163830</xdr:rowOff>
    </xdr:from>
    <xdr:to>
      <xdr:col>18</xdr:col>
      <xdr:colOff>99060</xdr:colOff>
      <xdr:row>21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001719-CB53-44B8-AC3E-7EBFA7418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%20Mar_1-3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%20Mar_6-10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%20Mar_13-17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%20Mar_20-24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%20Mar_27-31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1"/>
      <sheetName val="Marzo 2"/>
      <sheetName val="Marzo 3"/>
    </sheetNames>
    <sheetDataSet>
      <sheetData sheetId="0">
        <row r="13">
          <cell r="I13">
            <v>475653.08</v>
          </cell>
        </row>
        <row r="14">
          <cell r="I14">
            <v>5002.3999999999996</v>
          </cell>
        </row>
        <row r="15">
          <cell r="I15">
            <v>3500</v>
          </cell>
        </row>
        <row r="24">
          <cell r="I24">
            <v>484155.48000000004</v>
          </cell>
        </row>
      </sheetData>
      <sheetData sheetId="1">
        <row r="9">
          <cell r="I9">
            <v>11000</v>
          </cell>
        </row>
        <row r="13">
          <cell r="I13">
            <v>1637268.39</v>
          </cell>
        </row>
        <row r="24">
          <cell r="I24">
            <v>1648268.39</v>
          </cell>
        </row>
      </sheetData>
      <sheetData sheetId="2">
        <row r="8">
          <cell r="I8">
            <v>1800</v>
          </cell>
        </row>
        <row r="9">
          <cell r="I9">
            <v>3312930</v>
          </cell>
        </row>
        <row r="12">
          <cell r="I12">
            <v>38200</v>
          </cell>
        </row>
        <row r="13">
          <cell r="I13">
            <v>143198.54999999999</v>
          </cell>
        </row>
        <row r="14">
          <cell r="I14">
            <v>5002.3999999999996</v>
          </cell>
        </row>
        <row r="15">
          <cell r="I15">
            <v>2100</v>
          </cell>
        </row>
        <row r="16">
          <cell r="I16">
            <v>5193.5</v>
          </cell>
        </row>
        <row r="24">
          <cell r="I24">
            <v>3508424.4499999997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6"/>
      <sheetName val="Marzo 7"/>
      <sheetName val="Marzo 8"/>
      <sheetName val="Marzo 9"/>
      <sheetName val="Marzo 10"/>
    </sheetNames>
    <sheetDataSet>
      <sheetData sheetId="0">
        <row r="7">
          <cell r="I7">
            <v>246695.48</v>
          </cell>
        </row>
        <row r="13">
          <cell r="I13">
            <v>124060.25</v>
          </cell>
        </row>
        <row r="23">
          <cell r="I23">
            <v>475757.1</v>
          </cell>
        </row>
        <row r="24">
          <cell r="I24">
            <v>846512.83</v>
          </cell>
        </row>
      </sheetData>
      <sheetData sheetId="1">
        <row r="7">
          <cell r="I7">
            <v>19656.12</v>
          </cell>
        </row>
        <row r="9">
          <cell r="I9">
            <v>40000</v>
          </cell>
        </row>
        <row r="13">
          <cell r="I13">
            <v>65732.7</v>
          </cell>
        </row>
        <row r="14">
          <cell r="I14">
            <v>4235.3999999999996</v>
          </cell>
        </row>
        <row r="18">
          <cell r="I18">
            <v>112</v>
          </cell>
        </row>
        <row r="24">
          <cell r="I24">
            <v>129736.21999999999</v>
          </cell>
        </row>
      </sheetData>
      <sheetData sheetId="2">
        <row r="12">
          <cell r="I12">
            <v>125802</v>
          </cell>
        </row>
        <row r="13">
          <cell r="I13">
            <v>20898.150000000001</v>
          </cell>
        </row>
        <row r="23">
          <cell r="I23">
            <v>3850</v>
          </cell>
        </row>
        <row r="24">
          <cell r="I24">
            <v>150550.15</v>
          </cell>
        </row>
      </sheetData>
      <sheetData sheetId="3">
        <row r="5">
          <cell r="I5">
            <v>16800</v>
          </cell>
        </row>
        <row r="13">
          <cell r="I13">
            <v>24064.55</v>
          </cell>
        </row>
        <row r="15">
          <cell r="I15">
            <v>74165</v>
          </cell>
        </row>
        <row r="16">
          <cell r="I16">
            <v>1283.52</v>
          </cell>
        </row>
        <row r="23">
          <cell r="I23">
            <v>7317.2</v>
          </cell>
        </row>
        <row r="24">
          <cell r="I24">
            <v>123630.27</v>
          </cell>
        </row>
      </sheetData>
      <sheetData sheetId="4">
        <row r="9">
          <cell r="I9">
            <v>7000</v>
          </cell>
        </row>
        <row r="13">
          <cell r="I13">
            <v>312752.03999999998</v>
          </cell>
        </row>
        <row r="14">
          <cell r="I14">
            <v>25981.8</v>
          </cell>
        </row>
        <row r="23">
          <cell r="I23">
            <v>4100</v>
          </cell>
        </row>
        <row r="24">
          <cell r="I24">
            <v>349833.83999999997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13"/>
      <sheetName val="Marzo 14"/>
      <sheetName val="Marzo 15"/>
      <sheetName val="Marzo 16"/>
      <sheetName val="Marzo 17"/>
    </sheetNames>
    <sheetDataSet>
      <sheetData sheetId="0">
        <row r="7">
          <cell r="I7">
            <v>50000</v>
          </cell>
        </row>
        <row r="12">
          <cell r="I12">
            <v>4000</v>
          </cell>
        </row>
        <row r="13">
          <cell r="I13">
            <v>664413.56000000006</v>
          </cell>
        </row>
        <row r="24">
          <cell r="I24">
            <v>718413.56</v>
          </cell>
        </row>
      </sheetData>
      <sheetData sheetId="1">
        <row r="7">
          <cell r="I7">
            <v>2115</v>
          </cell>
        </row>
        <row r="13">
          <cell r="I13">
            <v>121326.1</v>
          </cell>
        </row>
        <row r="24">
          <cell r="I24">
            <v>123441.1</v>
          </cell>
        </row>
      </sheetData>
      <sheetData sheetId="2">
        <row r="13">
          <cell r="I13">
            <v>34153.65</v>
          </cell>
        </row>
        <row r="24">
          <cell r="I24">
            <v>34153.65</v>
          </cell>
        </row>
      </sheetData>
      <sheetData sheetId="3">
        <row r="5">
          <cell r="I5">
            <v>20040</v>
          </cell>
        </row>
        <row r="7">
          <cell r="I7">
            <v>49000</v>
          </cell>
        </row>
        <row r="9">
          <cell r="I9">
            <v>1000</v>
          </cell>
        </row>
        <row r="13">
          <cell r="I13">
            <v>240643.61</v>
          </cell>
        </row>
        <row r="24">
          <cell r="I24">
            <v>310683.61</v>
          </cell>
        </row>
      </sheetData>
      <sheetData sheetId="4">
        <row r="8">
          <cell r="I8">
            <v>7525.6</v>
          </cell>
        </row>
        <row r="9">
          <cell r="I9">
            <v>52000</v>
          </cell>
        </row>
        <row r="13">
          <cell r="I13">
            <v>66908.740000000005</v>
          </cell>
        </row>
        <row r="14">
          <cell r="I14">
            <v>4001.4</v>
          </cell>
        </row>
        <row r="15">
          <cell r="I15">
            <v>18319</v>
          </cell>
        </row>
        <row r="24">
          <cell r="I24">
            <v>148754.74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20"/>
      <sheetName val="Marzo 21"/>
      <sheetName val="Marzo 22"/>
      <sheetName val="Marzo 23"/>
      <sheetName val="Marzo 24"/>
    </sheetNames>
    <sheetDataSet>
      <sheetData sheetId="0">
        <row r="8">
          <cell r="I8">
            <v>6827.5</v>
          </cell>
        </row>
        <row r="9">
          <cell r="I9">
            <v>3000</v>
          </cell>
        </row>
        <row r="13">
          <cell r="I13">
            <v>147973.54</v>
          </cell>
        </row>
        <row r="23">
          <cell r="I23">
            <v>1014</v>
          </cell>
        </row>
        <row r="24">
          <cell r="I24">
            <v>158815.04000000001</v>
          </cell>
        </row>
      </sheetData>
      <sheetData sheetId="1">
        <row r="9">
          <cell r="I9">
            <v>2000</v>
          </cell>
        </row>
        <row r="13">
          <cell r="I13">
            <v>57933.86</v>
          </cell>
        </row>
        <row r="16">
          <cell r="I16">
            <v>6657</v>
          </cell>
        </row>
        <row r="24">
          <cell r="I24">
            <v>66590.86</v>
          </cell>
        </row>
      </sheetData>
      <sheetData sheetId="2">
        <row r="9">
          <cell r="I9">
            <v>2000</v>
          </cell>
        </row>
        <row r="13">
          <cell r="I13">
            <v>56215.61</v>
          </cell>
        </row>
        <row r="14">
          <cell r="I14">
            <v>2402.4</v>
          </cell>
        </row>
        <row r="16">
          <cell r="I16">
            <v>6700</v>
          </cell>
        </row>
        <row r="23">
          <cell r="I23">
            <v>2475</v>
          </cell>
        </row>
        <row r="24">
          <cell r="I24">
            <v>69793.010000000009</v>
          </cell>
        </row>
      </sheetData>
      <sheetData sheetId="3">
        <row r="9">
          <cell r="I9">
            <v>2000</v>
          </cell>
        </row>
        <row r="13">
          <cell r="I13">
            <v>29604.400000000001</v>
          </cell>
        </row>
        <row r="14">
          <cell r="I14">
            <v>5002.3999999999996</v>
          </cell>
        </row>
        <row r="16">
          <cell r="I16">
            <v>36416</v>
          </cell>
        </row>
        <row r="24">
          <cell r="I24">
            <v>73022.8</v>
          </cell>
        </row>
      </sheetData>
      <sheetData sheetId="4">
        <row r="7">
          <cell r="I7">
            <v>2042</v>
          </cell>
        </row>
        <row r="9">
          <cell r="I9">
            <v>52000</v>
          </cell>
        </row>
        <row r="13">
          <cell r="I13">
            <v>175700.5</v>
          </cell>
        </row>
        <row r="24">
          <cell r="I24">
            <v>229742.5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27"/>
      <sheetName val="Marzo 28"/>
      <sheetName val="Marzo 29"/>
      <sheetName val="Marzo 30"/>
      <sheetName val="Marzo 31"/>
    </sheetNames>
    <sheetDataSet>
      <sheetData sheetId="0">
        <row r="8">
          <cell r="I8">
            <v>3922.5</v>
          </cell>
        </row>
        <row r="9">
          <cell r="I9">
            <v>7000</v>
          </cell>
        </row>
        <row r="13">
          <cell r="I13">
            <v>27565.11</v>
          </cell>
        </row>
        <row r="24">
          <cell r="I24">
            <v>38487.61</v>
          </cell>
        </row>
      </sheetData>
      <sheetData sheetId="1">
        <row r="13">
          <cell r="I13">
            <v>22349.35</v>
          </cell>
        </row>
        <row r="14">
          <cell r="I14">
            <v>2002</v>
          </cell>
        </row>
        <row r="24">
          <cell r="I24">
            <v>24351.35</v>
          </cell>
        </row>
      </sheetData>
      <sheetData sheetId="2">
        <row r="7">
          <cell r="I7">
            <v>346</v>
          </cell>
        </row>
        <row r="9">
          <cell r="I9">
            <v>10000</v>
          </cell>
        </row>
        <row r="13">
          <cell r="I13">
            <v>1181095.52</v>
          </cell>
        </row>
        <row r="14">
          <cell r="I14">
            <v>3000.4</v>
          </cell>
        </row>
        <row r="16">
          <cell r="I16">
            <v>131229</v>
          </cell>
        </row>
        <row r="24">
          <cell r="I24">
            <v>1325670.92</v>
          </cell>
        </row>
      </sheetData>
      <sheetData sheetId="3">
        <row r="9">
          <cell r="I9">
            <v>1242000</v>
          </cell>
        </row>
        <row r="10">
          <cell r="I10">
            <v>4080</v>
          </cell>
        </row>
        <row r="13">
          <cell r="I13">
            <v>752197.5</v>
          </cell>
        </row>
        <row r="16">
          <cell r="I16">
            <v>1175107.5</v>
          </cell>
        </row>
        <row r="23">
          <cell r="I23">
            <v>5200</v>
          </cell>
        </row>
        <row r="24">
          <cell r="I24">
            <v>3178585</v>
          </cell>
        </row>
      </sheetData>
      <sheetData sheetId="4">
        <row r="9">
          <cell r="I9">
            <v>10000</v>
          </cell>
        </row>
        <row r="13">
          <cell r="I13">
            <v>402037.6</v>
          </cell>
        </row>
        <row r="14">
          <cell r="I14">
            <v>3000.4</v>
          </cell>
        </row>
        <row r="23">
          <cell r="I23">
            <v>7207.2</v>
          </cell>
        </row>
        <row r="24">
          <cell r="I24">
            <v>422245.2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image" Target="../media/image2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image" Target="../media/image2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image" Target="../media/image2.png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6.xml"/><Relationship Id="rId4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showGridLines="0" showZeros="0" tabSelected="1" workbookViewId="0">
      <selection activeCell="H19" sqref="H19"/>
    </sheetView>
  </sheetViews>
  <sheetFormatPr defaultRowHeight="14.4" x14ac:dyDescent="0.3"/>
  <cols>
    <col min="1" max="1" width="25.44140625" bestFit="1" customWidth="1"/>
    <col min="2" max="2" width="11.77734375" customWidth="1"/>
    <col min="3" max="3" width="13.77734375" bestFit="1" customWidth="1"/>
    <col min="4" max="5" width="9" bestFit="1" customWidth="1"/>
    <col min="6" max="6" width="13.33203125" bestFit="1" customWidth="1"/>
    <col min="8" max="8" width="11" bestFit="1" customWidth="1"/>
    <col min="10" max="10" width="16.33203125" bestFit="1" customWidth="1"/>
    <col min="11" max="11" width="10.5546875" bestFit="1" customWidth="1"/>
    <col min="13" max="13" width="9.5546875" bestFit="1" customWidth="1"/>
    <col min="14" max="14" width="11" bestFit="1" customWidth="1"/>
  </cols>
  <sheetData>
    <row r="1" spans="1:10" x14ac:dyDescent="0.3">
      <c r="A1" s="42" t="s">
        <v>55</v>
      </c>
      <c r="B1" s="42"/>
      <c r="C1" s="42"/>
      <c r="D1" s="42"/>
      <c r="E1" s="42"/>
      <c r="F1" s="42"/>
      <c r="G1" s="42"/>
      <c r="H1" s="42"/>
    </row>
    <row r="2" spans="1:10" x14ac:dyDescent="0.3">
      <c r="A2" s="4"/>
    </row>
    <row r="3" spans="1:10" x14ac:dyDescent="0.3">
      <c r="A3" s="2"/>
      <c r="B3" s="2"/>
      <c r="C3" s="2" t="s">
        <v>48</v>
      </c>
      <c r="D3" s="2" t="s">
        <v>27</v>
      </c>
      <c r="E3" s="8" t="s">
        <v>28</v>
      </c>
      <c r="F3" s="2" t="s">
        <v>49</v>
      </c>
      <c r="G3" s="2"/>
      <c r="H3" s="2" t="s">
        <v>21</v>
      </c>
      <c r="J3" s="8" t="s">
        <v>23</v>
      </c>
    </row>
    <row r="4" spans="1:10" x14ac:dyDescent="0.3">
      <c r="A4" s="22" t="s">
        <v>17</v>
      </c>
      <c r="B4" s="23"/>
      <c r="C4" s="23">
        <v>1081.81</v>
      </c>
      <c r="D4" s="23">
        <f>MAX('S9'!C4:E4,'S10'!C4:E4,'S11'!C4:E4,'S12'!C4:E4,'S13'!$C$4:$E$4)</f>
        <v>1122.06</v>
      </c>
      <c r="E4" s="23">
        <f>MIN('S9'!C4:E4,'S10'!C4:E4,'S11'!C4:E4,'S12'!C4:E4,'S13'!$C$4:$E$4)</f>
        <v>1081.81</v>
      </c>
      <c r="F4" s="23">
        <v>1122.06</v>
      </c>
      <c r="G4" s="23"/>
      <c r="H4" s="24">
        <f>(F4-C4)/C4</f>
        <v>3.7206163744095543E-2</v>
      </c>
      <c r="J4" s="15"/>
    </row>
    <row r="5" spans="1:10" x14ac:dyDescent="0.3">
      <c r="A5" s="36" t="s">
        <v>22</v>
      </c>
      <c r="B5" s="37" t="s">
        <v>29</v>
      </c>
      <c r="C5" s="38">
        <v>12</v>
      </c>
      <c r="D5" s="44">
        <f>MAX('S9'!C5:E5,'S10'!C5:E5,'S11'!C5:E5,'S12'!C5:E5,'S13'!C5:E5)</f>
        <v>12</v>
      </c>
      <c r="E5" s="44">
        <f>MIN('S9'!C5:E5,'S10'!C5:E5,'S11'!C5:E5,'S12'!C5:E5,'S13'!$C$4:$E$4)</f>
        <v>12</v>
      </c>
      <c r="F5" s="38">
        <v>12</v>
      </c>
      <c r="G5" s="38"/>
      <c r="H5" s="35">
        <f t="shared" ref="H5:H22" si="0">(F5-C5)/C5</f>
        <v>0</v>
      </c>
      <c r="J5" s="46">
        <f>SUM('S9'!I5,'S10'!I5,'S11'!I5,'S12'!I5,'S13'!I5)</f>
        <v>36840</v>
      </c>
    </row>
    <row r="6" spans="1:10" x14ac:dyDescent="0.3">
      <c r="A6" s="32" t="s">
        <v>0</v>
      </c>
      <c r="B6" s="33" t="s">
        <v>30</v>
      </c>
      <c r="C6" s="38">
        <v>0.8</v>
      </c>
      <c r="D6" s="44">
        <f>MAX('S9'!C6:E6,'S10'!C6:E6,'S11'!C6:E6,'S12'!C6:E6,'S13'!C6:E6)</f>
        <v>0.8</v>
      </c>
      <c r="E6" s="44">
        <f>MIN('S9'!C6:E6,'S10'!C6:E6,'S11'!C6:E6,'S12'!C6:E6,'S13'!$C$4:$E$4)</f>
        <v>0.8</v>
      </c>
      <c r="F6" s="38">
        <v>0.8</v>
      </c>
      <c r="G6" s="34"/>
      <c r="H6" s="35">
        <f t="shared" si="0"/>
        <v>0</v>
      </c>
      <c r="J6" s="46">
        <f>SUM('S9'!I6,'S10'!I6,'S11'!I6,'S12'!I6,'S13'!I6)</f>
        <v>0</v>
      </c>
    </row>
    <row r="7" spans="1:10" x14ac:dyDescent="0.3">
      <c r="A7" s="39" t="s">
        <v>1</v>
      </c>
      <c r="B7" s="40" t="s">
        <v>32</v>
      </c>
      <c r="C7" s="38">
        <v>0.5</v>
      </c>
      <c r="D7" s="44">
        <f>MAX('S9'!C7:E7,'S10'!C7:E7,'S11'!C7:E7,'S12'!C7:E7,'S13'!C7:E7)</f>
        <v>0.5</v>
      </c>
      <c r="E7" s="44">
        <f>MIN('S9'!C7:E7,'S10'!C7:E7,'S11'!C7:E7,'S12'!C7:E7,'S13'!C7:E7)</f>
        <v>0.44</v>
      </c>
      <c r="F7" s="38">
        <v>0.5</v>
      </c>
      <c r="G7" s="26"/>
      <c r="H7" s="35">
        <f t="shared" si="0"/>
        <v>0</v>
      </c>
      <c r="J7" s="46">
        <f>SUM('S9'!I7,'S10'!I7,'S11'!I7,'S12'!I7,'S13'!I7)</f>
        <v>369854.60000000003</v>
      </c>
    </row>
    <row r="8" spans="1:10" x14ac:dyDescent="0.3">
      <c r="A8" s="22" t="s">
        <v>2</v>
      </c>
      <c r="B8" s="28" t="s">
        <v>33</v>
      </c>
      <c r="C8" s="25">
        <v>0.4</v>
      </c>
      <c r="D8" s="23">
        <f>MAX('S9'!C8:E8,'S10'!C8:E8,'S11'!C8:E8,'S12'!C8:E8,'S13'!C8:E8)</f>
        <v>0.5</v>
      </c>
      <c r="E8" s="23">
        <f>MIN('S9'!C8:E8,'S10'!C8:E8,'S11'!C8:E8,'S12'!C8:E8,'S13'!C8:E8)</f>
        <v>0.4</v>
      </c>
      <c r="F8" s="25">
        <v>0.5</v>
      </c>
      <c r="G8" s="25"/>
      <c r="H8" s="24">
        <f t="shared" si="0"/>
        <v>0.24999999999999994</v>
      </c>
      <c r="J8" s="46">
        <f>SUM('S9'!I8,'S10'!I8,'S11'!I8,'S12'!I8,'S13'!I8)</f>
        <v>20075.599999999999</v>
      </c>
    </row>
    <row r="9" spans="1:10" x14ac:dyDescent="0.3">
      <c r="A9" s="36" t="s">
        <v>3</v>
      </c>
      <c r="B9" s="37" t="s">
        <v>34</v>
      </c>
      <c r="C9" s="38">
        <v>1000</v>
      </c>
      <c r="D9" s="44">
        <f>MAX('S9'!C9:E9,'S10'!C9:E9,'S11'!C9:E9,'S12'!C9:E9,'S13'!C9:E9)</f>
        <v>1000</v>
      </c>
      <c r="E9" s="44">
        <f>MIN('S9'!C9:E9,'S10'!C9:E9,'S11'!C9:E9,'S12'!C9:E9,'S13'!C9:E9)</f>
        <v>1000</v>
      </c>
      <c r="F9" s="38">
        <v>1000</v>
      </c>
      <c r="G9" s="38"/>
      <c r="H9" s="35">
        <f t="shared" si="0"/>
        <v>0</v>
      </c>
      <c r="J9" s="46">
        <f>SUM('S9'!I9,'S10'!I9,'S11'!I9,'S12'!I9,'S13'!I9)</f>
        <v>4753930</v>
      </c>
    </row>
    <row r="10" spans="1:10" x14ac:dyDescent="0.3">
      <c r="A10" s="20" t="s">
        <v>4</v>
      </c>
      <c r="B10" s="27" t="s">
        <v>31</v>
      </c>
      <c r="C10" s="21">
        <v>70</v>
      </c>
      <c r="D10" s="43">
        <f>MAX('S9'!C10:E10,'S10'!C10:E10,'S11'!C10:E10,'S12'!C10:E10,'S13'!C10:E10)</f>
        <v>70</v>
      </c>
      <c r="E10" s="43">
        <f>MIN('S9'!C10:E10,'S10'!C10:E10,'S11'!C10:E10,'S12'!C10:E10,'S13'!C10:E10)</f>
        <v>68</v>
      </c>
      <c r="F10" s="21">
        <v>68</v>
      </c>
      <c r="G10" s="21"/>
      <c r="H10" s="19">
        <f t="shared" si="0"/>
        <v>-2.8571428571428571E-2</v>
      </c>
      <c r="J10" s="46">
        <f>SUM('S9'!I10,'S10'!I10,'S11'!I10,'S12'!I10,'S13'!I10)</f>
        <v>4080</v>
      </c>
    </row>
    <row r="11" spans="1:10" x14ac:dyDescent="0.3">
      <c r="A11" s="39" t="s">
        <v>5</v>
      </c>
      <c r="B11" s="40" t="s">
        <v>47</v>
      </c>
      <c r="C11" s="38">
        <v>1.25</v>
      </c>
      <c r="D11" s="44">
        <f>MAX('S9'!C11:E11,'S10'!C11:E11,'S11'!C11:E11,'S12'!C11:E11,'S13'!C11:E11)</f>
        <v>1.25</v>
      </c>
      <c r="E11" s="44">
        <f>MIN('S9'!C11:E11,'S10'!C11:E11,'S11'!C11:E11,'S12'!C11:E11,'S13'!C11:E11)</f>
        <v>1.25</v>
      </c>
      <c r="F11" s="38">
        <v>1.25</v>
      </c>
      <c r="G11" s="26"/>
      <c r="H11" s="35">
        <f t="shared" si="0"/>
        <v>0</v>
      </c>
      <c r="J11" s="46">
        <f>SUM('S9'!I11,'S10'!I11,'S11'!I11,'S12'!I11,'S13'!I11)</f>
        <v>0</v>
      </c>
    </row>
    <row r="12" spans="1:10" x14ac:dyDescent="0.3">
      <c r="A12" s="36" t="s">
        <v>6</v>
      </c>
      <c r="B12" s="37" t="s">
        <v>35</v>
      </c>
      <c r="C12" s="38">
        <v>1</v>
      </c>
      <c r="D12" s="44">
        <f>MAX('S9'!C12:E12,'S10'!C12:E12,'S11'!C12:E12,'S12'!C12:E12,'S13'!C12:E12)</f>
        <v>1</v>
      </c>
      <c r="E12" s="44">
        <f>MIN('S9'!C12:E12,'S10'!C12:E12,'S11'!C12:E12,'S12'!C12:E12,'S13'!C12:E12)</f>
        <v>1</v>
      </c>
      <c r="F12" s="38">
        <v>1</v>
      </c>
      <c r="G12" s="38"/>
      <c r="H12" s="35">
        <f t="shared" si="0"/>
        <v>0</v>
      </c>
      <c r="J12" s="46">
        <f>SUM('S9'!I12,'S10'!I12,'S11'!I12,'S12'!I12,'S13'!I12)</f>
        <v>168002</v>
      </c>
    </row>
    <row r="13" spans="1:10" x14ac:dyDescent="0.3">
      <c r="A13" s="20" t="s">
        <v>7</v>
      </c>
      <c r="B13" s="27" t="s">
        <v>36</v>
      </c>
      <c r="C13" s="21">
        <v>2.1</v>
      </c>
      <c r="D13" s="43">
        <f>MAX('S9'!C13:E13,'S10'!C13:E13,'S11'!C13:E13,'S12'!C13:E13,'S13'!C13:E13)</f>
        <v>2.1800000000000002</v>
      </c>
      <c r="E13" s="43">
        <f>MIN('S9'!C13:E13,'S10'!C13:E13,'S11'!C13:E13,'S12'!C13:E13,'S13'!C13:E13)</f>
        <v>2.0499999999999998</v>
      </c>
      <c r="F13" s="21">
        <v>2.0499999999999998</v>
      </c>
      <c r="G13" s="21"/>
      <c r="H13" s="19">
        <f t="shared" si="0"/>
        <v>-2.3809523809523937E-2</v>
      </c>
      <c r="J13" s="46">
        <f>SUM('S9'!I13,'S10'!I13,'S11'!I13,'S12'!I13,'S13'!I13)</f>
        <v>6783746.3599999994</v>
      </c>
    </row>
    <row r="14" spans="1:10" x14ac:dyDescent="0.3">
      <c r="A14" s="36" t="s">
        <v>8</v>
      </c>
      <c r="B14" s="37" t="s">
        <v>37</v>
      </c>
      <c r="C14" s="38">
        <v>2.6</v>
      </c>
      <c r="D14" s="44">
        <f>MAX('S9'!C14:E14,'S10'!C14:E14,'S11'!C14:E14,'S12'!C14:E14,'S13'!C14:E14)</f>
        <v>2.6</v>
      </c>
      <c r="E14" s="44">
        <f>MIN('S9'!C14:E14,'S10'!C14:E14,'S11'!C14:E14,'S12'!C14:E14,'S13'!C14:E14)</f>
        <v>2.6</v>
      </c>
      <c r="F14" s="38">
        <v>2.6</v>
      </c>
      <c r="G14" s="38"/>
      <c r="H14" s="35">
        <f t="shared" si="0"/>
        <v>0</v>
      </c>
      <c r="J14" s="46">
        <f>SUM('S9'!I14,'S10'!I14,'S11'!I14,'S12'!I14,'S13'!I14)</f>
        <v>59631</v>
      </c>
    </row>
    <row r="15" spans="1:10" x14ac:dyDescent="0.3">
      <c r="A15" s="32" t="s">
        <v>9</v>
      </c>
      <c r="B15" s="33" t="s">
        <v>38</v>
      </c>
      <c r="C15" s="38">
        <v>3.5</v>
      </c>
      <c r="D15" s="44">
        <f>MAX('S9'!C15:E15,'S10'!C15:E15,'S11'!C15:E15,'S12'!C15:E15,'S13'!C15:E15)</f>
        <v>3.5</v>
      </c>
      <c r="E15" s="44">
        <f>MIN('S9'!C15:E15,'S10'!C15:E15,'S11'!C15:E15,'S12'!C15:E15,'S13'!C15:E15)</f>
        <v>3.5</v>
      </c>
      <c r="F15" s="38">
        <v>3.5</v>
      </c>
      <c r="G15" s="34"/>
      <c r="H15" s="45">
        <f t="shared" si="0"/>
        <v>0</v>
      </c>
      <c r="J15" s="46">
        <f>SUM('S9'!I15,'S10'!I15,'S11'!I15,'S12'!I15,'S13'!I15)</f>
        <v>98084</v>
      </c>
    </row>
    <row r="16" spans="1:10" x14ac:dyDescent="0.3">
      <c r="A16" s="22" t="s">
        <v>10</v>
      </c>
      <c r="B16" s="28" t="s">
        <v>39</v>
      </c>
      <c r="C16" s="25">
        <v>60.25</v>
      </c>
      <c r="D16" s="23">
        <f>MAX('S9'!C16:E16,'S10'!C16:E16,'S11'!C16:E16,'S12'!C16:E16,'S13'!C16:E16)</f>
        <v>67.5</v>
      </c>
      <c r="E16" s="23">
        <f>MIN('S9'!C16:E16,'S10'!C16:E16,'S11'!C16:E16,'S12'!C16:E16,'S13'!C16:E16)</f>
        <v>60.25</v>
      </c>
      <c r="F16" s="25">
        <v>65</v>
      </c>
      <c r="G16" s="25"/>
      <c r="H16" s="24">
        <f t="shared" si="0"/>
        <v>7.8838174273858919E-2</v>
      </c>
      <c r="J16" s="46">
        <f>SUM('S9'!I16,'S10'!I16,'S11'!I16,'S12'!I16,'S13'!I16)</f>
        <v>1362586.52</v>
      </c>
    </row>
    <row r="17" spans="1:14" x14ac:dyDescent="0.3">
      <c r="A17" s="39" t="s">
        <v>16</v>
      </c>
      <c r="B17" s="40" t="s">
        <v>40</v>
      </c>
      <c r="C17" s="38">
        <v>5</v>
      </c>
      <c r="D17" s="44">
        <f>MAX('S9'!C17:E17,'S10'!C17:E17,'S11'!C17:E17,'S12'!C17:E17,'S13'!C17:E17)</f>
        <v>5</v>
      </c>
      <c r="E17" s="44">
        <f>MIN('S9'!C17:E17,'S10'!C17:E17,'S11'!C17:E17,'S12'!C17:E17,'S13'!C17:E17)</f>
        <v>5</v>
      </c>
      <c r="F17" s="38">
        <v>5</v>
      </c>
      <c r="G17" s="26"/>
      <c r="H17" s="35">
        <f t="shared" si="0"/>
        <v>0</v>
      </c>
      <c r="J17" s="46">
        <f>SUM('S9'!I17,'S10'!I17,'S11'!I17,'S12'!I17,'S13'!I17)</f>
        <v>0</v>
      </c>
    </row>
    <row r="18" spans="1:14" x14ac:dyDescent="0.3">
      <c r="A18" s="32" t="s">
        <v>11</v>
      </c>
      <c r="B18" s="33" t="s">
        <v>41</v>
      </c>
      <c r="C18" s="38">
        <v>1</v>
      </c>
      <c r="D18" s="44">
        <f>MAX('S9'!C18:E18,'S10'!C18:E18,'S11'!C18:E18,'S12'!C18:E18,'S13'!C18:E18)</f>
        <v>1</v>
      </c>
      <c r="E18" s="44">
        <f>MIN('S9'!C18:E18,'S10'!C18:E18,'S11'!C18:E18,'S12'!C18:E18,'S13'!C18:E18)</f>
        <v>1</v>
      </c>
      <c r="F18" s="38">
        <v>1</v>
      </c>
      <c r="G18" s="34"/>
      <c r="H18" s="35">
        <f t="shared" si="0"/>
        <v>0</v>
      </c>
      <c r="J18" s="46">
        <f>SUM('S9'!I18,'S10'!I18,'S11'!I18,'S12'!I18,'S13'!I18)</f>
        <v>112</v>
      </c>
    </row>
    <row r="19" spans="1:14" x14ac:dyDescent="0.3">
      <c r="A19" s="36" t="s">
        <v>12</v>
      </c>
      <c r="B19" s="37" t="s">
        <v>42</v>
      </c>
      <c r="C19" s="38">
        <v>0.69</v>
      </c>
      <c r="D19" s="44">
        <f>MAX('S9'!C19:E19,'S10'!C19:E19,'S11'!C19:E19,'S12'!C19:E19,'S13'!C19:E19)</f>
        <v>0.69</v>
      </c>
      <c r="E19" s="44">
        <f>MIN('S9'!C19:E19,'S10'!C19:E19,'S11'!C19:E19,'S12'!C19:E19,'S13'!C19:E19)</f>
        <v>0.69</v>
      </c>
      <c r="F19" s="38">
        <v>0.69</v>
      </c>
      <c r="G19" s="38"/>
      <c r="H19" s="35">
        <f t="shared" si="0"/>
        <v>0</v>
      </c>
      <c r="J19" s="46">
        <f>SUM('S9'!I19,'S10'!I19,'S11'!I19,'S12'!I19,'S13'!I19)</f>
        <v>0</v>
      </c>
    </row>
    <row r="20" spans="1:14" x14ac:dyDescent="0.3">
      <c r="A20" s="39" t="s">
        <v>13</v>
      </c>
      <c r="B20" s="40" t="s">
        <v>43</v>
      </c>
      <c r="C20" s="38">
        <v>2.62</v>
      </c>
      <c r="D20" s="44">
        <f>MAX('S9'!C20:E20,'S10'!C20:E20,'S11'!C20:E20,'S12'!C20:E20,'S13'!C20:E20)</f>
        <v>2.62</v>
      </c>
      <c r="E20" s="44">
        <f>MIN('S9'!C20:E20,'S10'!C20:E20,'S11'!C20:E20,'S12'!C20:E20,'S13'!C20:E20)</f>
        <v>2.62</v>
      </c>
      <c r="F20" s="38">
        <v>2.62</v>
      </c>
      <c r="G20" s="26"/>
      <c r="H20" s="35">
        <f t="shared" si="0"/>
        <v>0</v>
      </c>
      <c r="J20" s="46">
        <f>SUM('S9'!I20,'S10'!I20,'S11'!I20,'S12'!I20,'S13'!I20)</f>
        <v>0</v>
      </c>
      <c r="M20" s="16"/>
    </row>
    <row r="21" spans="1:14" x14ac:dyDescent="0.3">
      <c r="A21" s="36" t="s">
        <v>14</v>
      </c>
      <c r="B21" s="37" t="s">
        <v>44</v>
      </c>
      <c r="C21" s="38">
        <v>1</v>
      </c>
      <c r="D21" s="44">
        <f>MAX('S9'!C21:E21,'S10'!C21:E21,'S11'!C21:E21,'S12'!C21:E21,'S13'!C21:E21)</f>
        <v>1</v>
      </c>
      <c r="E21" s="44">
        <f>MIN('S9'!C21:E21,'S10'!C21:E21,'S11'!C21:E21,'S12'!C21:E21,'S13'!C21:E21)</f>
        <v>1</v>
      </c>
      <c r="F21" s="38">
        <v>1</v>
      </c>
      <c r="G21" s="38"/>
      <c r="H21" s="35">
        <f t="shared" si="0"/>
        <v>0</v>
      </c>
      <c r="J21" s="46">
        <f>SUM('S9'!I21,'S10'!I21,'S11'!I21,'S12'!I21,'S13'!I21)</f>
        <v>0</v>
      </c>
    </row>
    <row r="22" spans="1:14" x14ac:dyDescent="0.3">
      <c r="A22" s="36" t="s">
        <v>15</v>
      </c>
      <c r="B22" s="37" t="s">
        <v>45</v>
      </c>
      <c r="C22" s="38">
        <v>6.05</v>
      </c>
      <c r="D22" s="44">
        <f>MAX('S9'!C22:E22,'S10'!C22:E22,'S11'!C22:E22,'S12'!C22:E22,'S13'!C22:E22)</f>
        <v>6.05</v>
      </c>
      <c r="E22" s="44">
        <f>MIN('S9'!C22:E22,'S10'!C22:E22,'S11'!C22:E22,'S12'!C22:E22,'S13'!C22:E22)</f>
        <v>6.05</v>
      </c>
      <c r="F22" s="38">
        <v>6.05</v>
      </c>
      <c r="G22" s="38"/>
      <c r="H22" s="35">
        <f t="shared" si="0"/>
        <v>0</v>
      </c>
      <c r="J22" s="46">
        <f>SUM('S9'!I22,'S10'!I22,'S11'!I22,'S12'!I22,'S13'!I22)</f>
        <v>0</v>
      </c>
    </row>
    <row r="23" spans="1:14" x14ac:dyDescent="0.3">
      <c r="A23" t="s">
        <v>26</v>
      </c>
      <c r="B23" s="17" t="s">
        <v>46</v>
      </c>
      <c r="C23" s="1"/>
      <c r="D23" s="1"/>
      <c r="F23" s="1"/>
    </row>
    <row r="24" spans="1:14" ht="15" thickBot="1" x14ac:dyDescent="0.35">
      <c r="A24" t="s">
        <v>24</v>
      </c>
      <c r="B24" s="17"/>
      <c r="J24" s="47">
        <f>SUM('S9'!I23,'S10'!I23,'S11'!I23,'S12'!I23,'S13'!I23)</f>
        <v>506920.5</v>
      </c>
    </row>
    <row r="25" spans="1:14" x14ac:dyDescent="0.3">
      <c r="A25" s="8"/>
      <c r="B25" s="1"/>
      <c r="J25" s="48">
        <f>SUM('S9'!I24,'S10'!I24,'S11'!I24,'S12'!I24,'S13'!I24)</f>
        <v>14163862.58</v>
      </c>
      <c r="N25" s="41" t="e">
        <f>SUM(#REF!,#REF!,#REF!)</f>
        <v>#REF!</v>
      </c>
    </row>
    <row r="26" spans="1:14" x14ac:dyDescent="0.3">
      <c r="J26" s="15"/>
      <c r="K26" s="16"/>
    </row>
    <row r="27" spans="1:14" x14ac:dyDescent="0.3">
      <c r="K27" s="16"/>
    </row>
    <row r="41" spans="3:3" x14ac:dyDescent="0.3">
      <c r="C41" t="s">
        <v>25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K37" sqref="K37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  <col min="9" max="9" width="16.33203125" customWidth="1"/>
    <col min="12" max="12" width="9.5546875" customWidth="1"/>
  </cols>
  <sheetData>
    <row r="1" spans="1:9" x14ac:dyDescent="0.3">
      <c r="A1" s="42" t="s">
        <v>50</v>
      </c>
      <c r="B1" s="42"/>
      <c r="C1" s="42"/>
      <c r="D1" s="42"/>
      <c r="E1" s="42"/>
      <c r="F1" s="42"/>
      <c r="G1" s="42"/>
    </row>
    <row r="2" spans="1:9" x14ac:dyDescent="0.3">
      <c r="A2" s="4"/>
    </row>
    <row r="3" spans="1:9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9" x14ac:dyDescent="0.3">
      <c r="A4" s="9" t="s">
        <v>17</v>
      </c>
      <c r="B4" s="9"/>
      <c r="C4" s="18">
        <v>1090.92</v>
      </c>
      <c r="D4" s="9"/>
      <c r="E4" s="18">
        <v>1081.81</v>
      </c>
      <c r="F4" s="9"/>
      <c r="G4" s="11">
        <f t="shared" ref="G4:G22" si="0">(C4-E4)/E4</f>
        <v>8.4210720921419919E-3</v>
      </c>
      <c r="I4" s="15"/>
    </row>
    <row r="5" spans="1:9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 t="shared" si="0"/>
        <v>0</v>
      </c>
      <c r="I5" s="15"/>
    </row>
    <row r="6" spans="1:9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si="0"/>
        <v>0</v>
      </c>
      <c r="I6" s="15"/>
    </row>
    <row r="7" spans="1:9" x14ac:dyDescent="0.3">
      <c r="A7" s="5" t="s">
        <v>1</v>
      </c>
      <c r="B7" s="5"/>
      <c r="C7" s="6">
        <v>0.5</v>
      </c>
      <c r="D7" s="5"/>
      <c r="E7" s="6">
        <v>0.5</v>
      </c>
      <c r="F7" s="5"/>
      <c r="G7" s="7">
        <f t="shared" si="0"/>
        <v>0</v>
      </c>
      <c r="I7" s="15"/>
    </row>
    <row r="8" spans="1:9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  <c r="I8" s="15">
        <f>SUM('[1]Marzo 3'!I8)</f>
        <v>1800</v>
      </c>
    </row>
    <row r="9" spans="1:9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15">
        <f>SUM('[1]Marzo 2'!I9,'[1]Marzo 3'!I9)</f>
        <v>3323930</v>
      </c>
    </row>
    <row r="10" spans="1:9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  <c r="I10" s="15"/>
    </row>
    <row r="11" spans="1:9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15"/>
    </row>
    <row r="12" spans="1:9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15">
        <f>SUM('[1]Marzo 3'!I12)</f>
        <v>38200</v>
      </c>
    </row>
    <row r="13" spans="1:9" x14ac:dyDescent="0.3">
      <c r="A13" s="9" t="s">
        <v>7</v>
      </c>
      <c r="B13" s="9"/>
      <c r="C13" s="10">
        <v>2.17</v>
      </c>
      <c r="D13" s="9"/>
      <c r="E13" s="10">
        <v>2.1</v>
      </c>
      <c r="F13" s="9"/>
      <c r="G13" s="11">
        <f t="shared" si="0"/>
        <v>3.3333333333333257E-2</v>
      </c>
      <c r="I13" s="15">
        <f>SUM('[1]Marzo 1'!I13,'[1]Marzo 2'!I13,'[1]Marzo 3'!I13)</f>
        <v>2256120.0199999996</v>
      </c>
    </row>
    <row r="14" spans="1:9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31">
        <f>SUM('[1]Marzo 1'!I14,'[1]Marzo 3'!I14)</f>
        <v>10004.799999999999</v>
      </c>
    </row>
    <row r="15" spans="1:9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15">
        <f>SUM('[1]Marzo 1'!I15,'[1]Marzo 3'!I15)</f>
        <v>5600</v>
      </c>
    </row>
    <row r="16" spans="1:9" x14ac:dyDescent="0.3">
      <c r="A16" s="9" t="s">
        <v>10</v>
      </c>
      <c r="B16" s="9"/>
      <c r="C16" s="10">
        <v>61.1</v>
      </c>
      <c r="D16" s="9"/>
      <c r="E16" s="10">
        <v>60.25</v>
      </c>
      <c r="F16" s="9"/>
      <c r="G16" s="11">
        <f t="shared" si="0"/>
        <v>1.4107883817427409E-2</v>
      </c>
      <c r="I16" s="15">
        <f>SUM('[1]Marzo 3'!I16)</f>
        <v>5193.5</v>
      </c>
    </row>
    <row r="17" spans="1:12" x14ac:dyDescent="0.3">
      <c r="A17" s="5" t="s">
        <v>16</v>
      </c>
      <c r="B17" s="5"/>
      <c r="C17" s="6">
        <v>5</v>
      </c>
      <c r="D17" s="5"/>
      <c r="E17" s="6">
        <v>5</v>
      </c>
      <c r="F17" s="5"/>
      <c r="G17" s="7">
        <f t="shared" si="0"/>
        <v>0</v>
      </c>
      <c r="I17" s="15"/>
    </row>
    <row r="18" spans="1:12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15"/>
    </row>
    <row r="19" spans="1:12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15"/>
    </row>
    <row r="20" spans="1:12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15"/>
      <c r="L20" s="16"/>
    </row>
    <row r="21" spans="1:12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  <c r="I21" s="15"/>
    </row>
    <row r="22" spans="1:12" x14ac:dyDescent="0.3">
      <c r="A22" t="s">
        <v>15</v>
      </c>
      <c r="C22" s="1">
        <v>6.05</v>
      </c>
      <c r="E22" s="1">
        <v>6.05</v>
      </c>
      <c r="G22" s="3">
        <f t="shared" si="0"/>
        <v>0</v>
      </c>
      <c r="I22" s="15"/>
    </row>
    <row r="23" spans="1:12" x14ac:dyDescent="0.3">
      <c r="I23" s="15"/>
    </row>
    <row r="24" spans="1:12" x14ac:dyDescent="0.3">
      <c r="A24" s="8"/>
      <c r="B24" s="1"/>
      <c r="I24" s="30">
        <f>SUM(I5:I23)</f>
        <v>5640848.3199999994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workbookViewId="0">
      <selection sqref="A1:G1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  <col min="9" max="9" width="16.33203125" customWidth="1"/>
    <col min="10" max="10" width="10.5546875" customWidth="1"/>
    <col min="12" max="12" width="9.5546875" customWidth="1"/>
  </cols>
  <sheetData>
    <row r="1" spans="1:9" x14ac:dyDescent="0.3">
      <c r="A1" s="42" t="s">
        <v>51</v>
      </c>
      <c r="B1" s="42"/>
      <c r="C1" s="42"/>
      <c r="D1" s="42"/>
      <c r="E1" s="42"/>
      <c r="F1" s="42"/>
      <c r="G1" s="42"/>
    </row>
    <row r="2" spans="1:9" x14ac:dyDescent="0.3">
      <c r="A2" s="4"/>
    </row>
    <row r="3" spans="1:9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9" x14ac:dyDescent="0.3">
      <c r="A4" s="13" t="s">
        <v>17</v>
      </c>
      <c r="B4" s="13"/>
      <c r="C4" s="29">
        <v>1084.47</v>
      </c>
      <c r="D4" s="13"/>
      <c r="E4" s="29">
        <v>1090.92</v>
      </c>
      <c r="F4" s="13"/>
      <c r="G4" s="12">
        <f t="shared" ref="G4:G22" si="0">(C4-E4)/E4</f>
        <v>-5.912440875591285E-3</v>
      </c>
      <c r="I4" s="15"/>
    </row>
    <row r="5" spans="1:9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 t="shared" si="0"/>
        <v>0</v>
      </c>
      <c r="I5" s="15">
        <f>SUM('[2]Marzo 9'!I5)</f>
        <v>16800</v>
      </c>
    </row>
    <row r="6" spans="1:9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si="0"/>
        <v>0</v>
      </c>
      <c r="I6" s="15"/>
    </row>
    <row r="7" spans="1:9" x14ac:dyDescent="0.3">
      <c r="A7" s="13" t="s">
        <v>1</v>
      </c>
      <c r="B7" s="13"/>
      <c r="C7" s="14">
        <v>0.44</v>
      </c>
      <c r="D7" s="13"/>
      <c r="E7" s="14">
        <v>0.5</v>
      </c>
      <c r="F7" s="13"/>
      <c r="G7" s="12">
        <f t="shared" si="0"/>
        <v>-0.12</v>
      </c>
      <c r="I7" s="15">
        <f>SUM('[2]Marzo 6'!I7,'[2]Marzo 7'!I7)</f>
        <v>266351.60000000003</v>
      </c>
    </row>
    <row r="8" spans="1:9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  <c r="I8" s="15"/>
    </row>
    <row r="9" spans="1:9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15">
        <f>SUM('[2]Marzo 7'!I9,'[2]Marzo 10'!I9)</f>
        <v>47000</v>
      </c>
    </row>
    <row r="10" spans="1:9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  <c r="I10" s="15"/>
    </row>
    <row r="11" spans="1:9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15"/>
    </row>
    <row r="12" spans="1:9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15">
        <f>SUM('[2]Marzo 8'!I12)</f>
        <v>125802</v>
      </c>
    </row>
    <row r="13" spans="1:9" x14ac:dyDescent="0.3">
      <c r="A13" s="13" t="s">
        <v>7</v>
      </c>
      <c r="B13" s="13"/>
      <c r="C13" s="14">
        <v>2.13</v>
      </c>
      <c r="D13" s="13"/>
      <c r="E13" s="14">
        <v>2.17</v>
      </c>
      <c r="F13" s="13"/>
      <c r="G13" s="12">
        <f t="shared" si="0"/>
        <v>-1.8433179723502321E-2</v>
      </c>
      <c r="I13" s="15">
        <f>SUM('[2]Marzo 6'!I13,'[2]Marzo 7'!I13,'[2]Marzo 8'!I13,'[2]Marzo 9'!I13,'[2]Marzo 10'!I13)</f>
        <v>547507.68999999994</v>
      </c>
    </row>
    <row r="14" spans="1:9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31">
        <f>SUM('[2]Marzo 7'!I14,'[2]Marzo 10'!I14)</f>
        <v>30217.199999999997</v>
      </c>
    </row>
    <row r="15" spans="1:9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15">
        <f>SUM('[2]Marzo 9'!I15)</f>
        <v>74165</v>
      </c>
    </row>
    <row r="16" spans="1:9" x14ac:dyDescent="0.3">
      <c r="A16" s="9" t="s">
        <v>10</v>
      </c>
      <c r="B16" s="9"/>
      <c r="C16" s="10">
        <v>61.12</v>
      </c>
      <c r="D16" s="9"/>
      <c r="E16" s="10">
        <v>61.1</v>
      </c>
      <c r="F16" s="9"/>
      <c r="G16" s="11">
        <f t="shared" si="0"/>
        <v>3.2733224222579411E-4</v>
      </c>
      <c r="I16" s="15">
        <f>SUM('[2]Marzo 9'!I16)</f>
        <v>1283.52</v>
      </c>
    </row>
    <row r="17" spans="1:12" x14ac:dyDescent="0.3">
      <c r="A17" s="5" t="s">
        <v>16</v>
      </c>
      <c r="B17" s="5"/>
      <c r="C17" s="6">
        <v>5</v>
      </c>
      <c r="D17" s="5"/>
      <c r="E17" s="6">
        <v>5</v>
      </c>
      <c r="F17" s="5"/>
      <c r="G17" s="7">
        <f t="shared" si="0"/>
        <v>0</v>
      </c>
      <c r="I17" s="15"/>
    </row>
    <row r="18" spans="1:12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15">
        <f>SUM('[2]Marzo 7'!I18)</f>
        <v>112</v>
      </c>
    </row>
    <row r="19" spans="1:12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15"/>
    </row>
    <row r="20" spans="1:12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15"/>
      <c r="L20" s="16"/>
    </row>
    <row r="21" spans="1:12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  <c r="I21" s="15"/>
    </row>
    <row r="22" spans="1:12" x14ac:dyDescent="0.3">
      <c r="A22" t="s">
        <v>15</v>
      </c>
      <c r="C22" s="1">
        <v>6.05</v>
      </c>
      <c r="E22" s="1">
        <v>6.05</v>
      </c>
      <c r="G22" s="3">
        <f t="shared" si="0"/>
        <v>0</v>
      </c>
      <c r="I22" s="15"/>
    </row>
    <row r="23" spans="1:12" x14ac:dyDescent="0.3">
      <c r="A23" t="s">
        <v>24</v>
      </c>
      <c r="I23" s="15">
        <f>SUM('[2]Marzo 6'!I23,'[2]Marzo 8'!I23,'[2]Marzo 9'!I23,'[2]Marzo 10'!I23)</f>
        <v>491024.3</v>
      </c>
    </row>
    <row r="24" spans="1:12" x14ac:dyDescent="0.3">
      <c r="A24" s="8"/>
      <c r="B24" s="1"/>
      <c r="I24" s="30">
        <f>SUM(I5:I23)</f>
        <v>1600263.31</v>
      </c>
    </row>
    <row r="25" spans="1:12" x14ac:dyDescent="0.3">
      <c r="J25" s="16"/>
    </row>
    <row r="40" spans="3:3" x14ac:dyDescent="0.3">
      <c r="C40" t="s">
        <v>25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workbookViewId="0">
      <selection sqref="A1:G1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  <col min="9" max="9" width="16.33203125" customWidth="1"/>
    <col min="10" max="10" width="10.5546875" customWidth="1"/>
    <col min="12" max="12" width="9.5546875" customWidth="1"/>
  </cols>
  <sheetData>
    <row r="1" spans="1:9" x14ac:dyDescent="0.3">
      <c r="A1" s="42" t="s">
        <v>52</v>
      </c>
      <c r="B1" s="42"/>
      <c r="C1" s="42"/>
      <c r="D1" s="42"/>
      <c r="E1" s="42"/>
      <c r="F1" s="42"/>
      <c r="G1" s="42"/>
    </row>
    <row r="2" spans="1:9" x14ac:dyDescent="0.3">
      <c r="A2" s="4"/>
    </row>
    <row r="3" spans="1:9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9" x14ac:dyDescent="0.3">
      <c r="A4" s="9" t="s">
        <v>17</v>
      </c>
      <c r="B4" s="9"/>
      <c r="C4" s="18">
        <v>1091.97</v>
      </c>
      <c r="D4" s="9"/>
      <c r="E4" s="18">
        <v>1084.47</v>
      </c>
      <c r="F4" s="9"/>
      <c r="G4" s="11">
        <f t="shared" ref="G4:G22" si="0">(C4-E4)/E4</f>
        <v>6.9158206312761074E-3</v>
      </c>
      <c r="I4" s="15"/>
    </row>
    <row r="5" spans="1:9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 t="shared" si="0"/>
        <v>0</v>
      </c>
      <c r="I5" s="15">
        <f>SUM('[3]Marzo 16'!I5)</f>
        <v>20040</v>
      </c>
    </row>
    <row r="6" spans="1:9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si="0"/>
        <v>0</v>
      </c>
      <c r="I6" s="15"/>
    </row>
    <row r="7" spans="1:9" x14ac:dyDescent="0.3">
      <c r="A7" s="9" t="s">
        <v>1</v>
      </c>
      <c r="B7" s="9"/>
      <c r="C7" s="10">
        <v>0.5</v>
      </c>
      <c r="D7" s="9"/>
      <c r="E7" s="10">
        <v>0.44</v>
      </c>
      <c r="F7" s="9"/>
      <c r="G7" s="11">
        <f t="shared" si="0"/>
        <v>0.13636363636363635</v>
      </c>
      <c r="I7" s="15">
        <f>SUM('[3]Marzo 13'!I7,'[3]Marzo 14'!I7,'[3]Marzo 16'!I7)</f>
        <v>101115</v>
      </c>
    </row>
    <row r="8" spans="1:9" x14ac:dyDescent="0.3">
      <c r="A8" s="9" t="s">
        <v>2</v>
      </c>
      <c r="B8" s="9"/>
      <c r="C8" s="10">
        <v>0.5</v>
      </c>
      <c r="D8" s="9"/>
      <c r="E8" s="10">
        <v>0.4</v>
      </c>
      <c r="F8" s="9"/>
      <c r="G8" s="11">
        <f t="shared" si="0"/>
        <v>0.24999999999999994</v>
      </c>
      <c r="I8" s="15">
        <f>SUM('[3]Marzo 17'!I8)</f>
        <v>7525.6</v>
      </c>
    </row>
    <row r="9" spans="1:9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15">
        <f>SUM('[3]Marzo 16'!I9,'[3]Marzo 17'!I9)</f>
        <v>53000</v>
      </c>
    </row>
    <row r="10" spans="1:9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  <c r="I10" s="15"/>
    </row>
    <row r="11" spans="1:9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15"/>
    </row>
    <row r="12" spans="1:9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15">
        <f>SUM('[3]Marzo 13'!I12)</f>
        <v>4000</v>
      </c>
    </row>
    <row r="13" spans="1:9" x14ac:dyDescent="0.3">
      <c r="A13" s="9" t="s">
        <v>7</v>
      </c>
      <c r="B13" s="9"/>
      <c r="C13" s="10">
        <v>2.17</v>
      </c>
      <c r="D13" s="9"/>
      <c r="E13" s="10">
        <v>2.13</v>
      </c>
      <c r="F13" s="9"/>
      <c r="G13" s="11">
        <f t="shared" si="0"/>
        <v>1.8779342723004713E-2</v>
      </c>
      <c r="I13" s="15">
        <f>SUM('[3]Marzo 13'!I13,'[3]Marzo 14'!I13,'[3]Marzo 15'!I13,'[3]Marzo 16'!I13,'[3]Marzo 17'!I13)</f>
        <v>1127445.6599999999</v>
      </c>
    </row>
    <row r="14" spans="1:9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31">
        <f>SUM('[3]Marzo 17'!I14)</f>
        <v>4001.4</v>
      </c>
    </row>
    <row r="15" spans="1:9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15">
        <f>SUM('[3]Marzo 17'!I15)</f>
        <v>18319</v>
      </c>
    </row>
    <row r="16" spans="1:9" x14ac:dyDescent="0.3">
      <c r="A16" s="5" t="s">
        <v>10</v>
      </c>
      <c r="B16" s="5"/>
      <c r="C16" s="6">
        <v>61.12</v>
      </c>
      <c r="D16" s="5"/>
      <c r="E16" s="6">
        <v>61.12</v>
      </c>
      <c r="F16" s="5"/>
      <c r="G16" s="7">
        <f t="shared" si="0"/>
        <v>0</v>
      </c>
      <c r="I16" s="15"/>
    </row>
    <row r="17" spans="1:12" x14ac:dyDescent="0.3">
      <c r="A17" s="5" t="s">
        <v>16</v>
      </c>
      <c r="B17" s="5"/>
      <c r="C17" s="6">
        <v>5</v>
      </c>
      <c r="D17" s="5"/>
      <c r="E17" s="6">
        <v>5</v>
      </c>
      <c r="F17" s="5"/>
      <c r="G17" s="7">
        <f t="shared" si="0"/>
        <v>0</v>
      </c>
      <c r="I17" s="15"/>
    </row>
    <row r="18" spans="1:12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15"/>
    </row>
    <row r="19" spans="1:12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15"/>
    </row>
    <row r="20" spans="1:12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15"/>
      <c r="L20" s="16"/>
    </row>
    <row r="21" spans="1:12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  <c r="I21" s="15"/>
    </row>
    <row r="22" spans="1:12" x14ac:dyDescent="0.3">
      <c r="A22" t="s">
        <v>15</v>
      </c>
      <c r="C22" s="1">
        <v>6.05</v>
      </c>
      <c r="E22" s="1">
        <v>6.05</v>
      </c>
      <c r="G22" s="3">
        <f t="shared" si="0"/>
        <v>0</v>
      </c>
      <c r="I22" s="15"/>
    </row>
    <row r="23" spans="1:12" x14ac:dyDescent="0.3">
      <c r="A23" t="s">
        <v>24</v>
      </c>
      <c r="I23" s="15"/>
    </row>
    <row r="24" spans="1:12" x14ac:dyDescent="0.3">
      <c r="A24" s="8"/>
      <c r="B24" s="1"/>
      <c r="I24" s="30">
        <f>SUM(I5:I23)</f>
        <v>1335446.6599999999</v>
      </c>
    </row>
    <row r="25" spans="1:12" x14ac:dyDescent="0.3">
      <c r="J25" s="16"/>
    </row>
    <row r="40" spans="3:3" x14ac:dyDescent="0.3">
      <c r="C40" t="s">
        <v>25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workbookViewId="0">
      <selection sqref="A1:G1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  <col min="9" max="9" width="16.33203125" customWidth="1"/>
    <col min="10" max="10" width="10.5546875" customWidth="1"/>
    <col min="12" max="12" width="9.5546875" customWidth="1"/>
  </cols>
  <sheetData>
    <row r="1" spans="1:9" x14ac:dyDescent="0.3">
      <c r="A1" s="42" t="s">
        <v>53</v>
      </c>
      <c r="B1" s="42"/>
      <c r="C1" s="42"/>
      <c r="D1" s="42"/>
      <c r="E1" s="42"/>
      <c r="F1" s="42"/>
      <c r="G1" s="42"/>
    </row>
    <row r="2" spans="1:9" x14ac:dyDescent="0.3">
      <c r="A2" s="4"/>
    </row>
    <row r="3" spans="1:9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9" x14ac:dyDescent="0.3">
      <c r="A4" s="9" t="s">
        <v>17</v>
      </c>
      <c r="B4" s="9"/>
      <c r="C4" s="18">
        <v>1121.48</v>
      </c>
      <c r="D4" s="9"/>
      <c r="E4" s="18">
        <v>1091.97</v>
      </c>
      <c r="F4" s="9"/>
      <c r="G4" s="11">
        <f t="shared" ref="G4:G22" si="0">(C4-E4)/E4</f>
        <v>2.7024551956555575E-2</v>
      </c>
      <c r="I4" s="15"/>
    </row>
    <row r="5" spans="1:9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 t="shared" si="0"/>
        <v>0</v>
      </c>
      <c r="I5" s="15"/>
    </row>
    <row r="6" spans="1:9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si="0"/>
        <v>0</v>
      </c>
      <c r="I6" s="15"/>
    </row>
    <row r="7" spans="1:9" x14ac:dyDescent="0.3">
      <c r="A7" s="5" t="s">
        <v>1</v>
      </c>
      <c r="B7" s="5"/>
      <c r="C7" s="6">
        <v>0.5</v>
      </c>
      <c r="D7" s="5"/>
      <c r="E7" s="6">
        <v>0.5</v>
      </c>
      <c r="F7" s="5"/>
      <c r="G7" s="7">
        <f t="shared" si="0"/>
        <v>0</v>
      </c>
      <c r="I7" s="15">
        <f>SUM('[4]Marzo 24'!I7)</f>
        <v>2042</v>
      </c>
    </row>
    <row r="8" spans="1:9" x14ac:dyDescent="0.3">
      <c r="A8" s="5" t="s">
        <v>2</v>
      </c>
      <c r="B8" s="5"/>
      <c r="C8" s="6">
        <v>0.5</v>
      </c>
      <c r="D8" s="5"/>
      <c r="E8" s="6">
        <v>0.5</v>
      </c>
      <c r="F8" s="5"/>
      <c r="G8" s="7">
        <f t="shared" si="0"/>
        <v>0</v>
      </c>
      <c r="I8" s="15">
        <f>SUM('[4]Marzo 20'!I8)</f>
        <v>6827.5</v>
      </c>
    </row>
    <row r="9" spans="1:9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15">
        <f>SUM('[4]Marzo 20'!I9,'[4]Marzo 21'!I9,'[4]Marzo 22'!I9,'[4]Marzo 23'!I9,'[4]Marzo 24'!I9)</f>
        <v>61000</v>
      </c>
    </row>
    <row r="10" spans="1:9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  <c r="I10" s="15"/>
    </row>
    <row r="11" spans="1:9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15"/>
    </row>
    <row r="12" spans="1:9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15"/>
    </row>
    <row r="13" spans="1:9" x14ac:dyDescent="0.3">
      <c r="A13" s="9" t="s">
        <v>7</v>
      </c>
      <c r="B13" s="9"/>
      <c r="C13" s="10">
        <v>2.1800000000000002</v>
      </c>
      <c r="D13" s="9"/>
      <c r="E13" s="10">
        <v>2.17</v>
      </c>
      <c r="F13" s="9"/>
      <c r="G13" s="11">
        <f t="shared" si="0"/>
        <v>4.6082949308756827E-3</v>
      </c>
      <c r="I13" s="15">
        <f>SUM('[4]Marzo 20'!I13,'[4]Marzo 21'!I13,'[4]Marzo 22'!I13,'[4]Marzo 23'!I13,'[4]Marzo 24'!I13)</f>
        <v>467427.91000000003</v>
      </c>
    </row>
    <row r="14" spans="1:9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31">
        <f>SUM('[4]Marzo 22'!I14,'[4]Marzo 23'!I14)</f>
        <v>7404.7999999999993</v>
      </c>
    </row>
    <row r="15" spans="1:9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15"/>
    </row>
    <row r="16" spans="1:9" x14ac:dyDescent="0.3">
      <c r="A16" s="9" t="s">
        <v>10</v>
      </c>
      <c r="B16" s="9"/>
      <c r="C16" s="10">
        <v>67.5</v>
      </c>
      <c r="D16" s="9"/>
      <c r="E16" s="10">
        <v>61.12</v>
      </c>
      <c r="F16" s="9"/>
      <c r="G16" s="11">
        <f t="shared" si="0"/>
        <v>0.10438481675392675</v>
      </c>
      <c r="I16" s="15">
        <f>SUM('[4]Marzo 21'!I16,'[4]Marzo 22'!I16,'[4]Marzo 23'!I16)</f>
        <v>49773</v>
      </c>
    </row>
    <row r="17" spans="1:12" x14ac:dyDescent="0.3">
      <c r="A17" s="5" t="s">
        <v>16</v>
      </c>
      <c r="B17" s="5"/>
      <c r="C17" s="6">
        <v>5</v>
      </c>
      <c r="D17" s="5"/>
      <c r="E17" s="6">
        <v>5</v>
      </c>
      <c r="F17" s="5"/>
      <c r="G17" s="7">
        <f t="shared" si="0"/>
        <v>0</v>
      </c>
      <c r="I17" s="15"/>
    </row>
    <row r="18" spans="1:12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15"/>
    </row>
    <row r="19" spans="1:12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15"/>
    </row>
    <row r="20" spans="1:12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15"/>
      <c r="L20" s="16"/>
    </row>
    <row r="21" spans="1:12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  <c r="I21" s="15"/>
    </row>
    <row r="22" spans="1:12" x14ac:dyDescent="0.3">
      <c r="A22" t="s">
        <v>15</v>
      </c>
      <c r="C22" s="1">
        <v>6.05</v>
      </c>
      <c r="E22" s="1">
        <v>6.05</v>
      </c>
      <c r="G22" s="3">
        <f t="shared" si="0"/>
        <v>0</v>
      </c>
      <c r="I22" s="15"/>
    </row>
    <row r="23" spans="1:12" x14ac:dyDescent="0.3">
      <c r="A23" t="s">
        <v>24</v>
      </c>
      <c r="I23" s="15">
        <f>SUM('[4]Marzo 20'!I23,'[4]Marzo 22'!I23)</f>
        <v>3489</v>
      </c>
    </row>
    <row r="24" spans="1:12" x14ac:dyDescent="0.3">
      <c r="A24" s="8"/>
      <c r="B24" s="1"/>
      <c r="I24" s="30">
        <f>SUM(I5:I23)</f>
        <v>597964.21000000008</v>
      </c>
    </row>
    <row r="25" spans="1:12" x14ac:dyDescent="0.3">
      <c r="J25" s="16"/>
    </row>
    <row r="40" spans="3:3" x14ac:dyDescent="0.3">
      <c r="C40" t="s">
        <v>25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workbookViewId="0">
      <selection activeCell="P6" sqref="P6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  <col min="9" max="9" width="16.33203125" customWidth="1"/>
    <col min="10" max="10" width="10.5546875" customWidth="1"/>
    <col min="12" max="12" width="9.5546875" customWidth="1"/>
  </cols>
  <sheetData>
    <row r="1" spans="1:9" x14ac:dyDescent="0.3">
      <c r="A1" s="42" t="s">
        <v>54</v>
      </c>
      <c r="B1" s="42"/>
      <c r="C1" s="42"/>
      <c r="D1" s="42"/>
      <c r="E1" s="42"/>
      <c r="F1" s="42"/>
      <c r="G1" s="42"/>
    </row>
    <row r="2" spans="1:9" x14ac:dyDescent="0.3">
      <c r="A2" s="4"/>
    </row>
    <row r="3" spans="1:9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9" x14ac:dyDescent="0.3">
      <c r="A4" s="9" t="s">
        <v>17</v>
      </c>
      <c r="B4" s="9"/>
      <c r="C4" s="18">
        <v>1122.06</v>
      </c>
      <c r="D4" s="9"/>
      <c r="E4" s="18">
        <v>1121.48</v>
      </c>
      <c r="F4" s="9"/>
      <c r="G4" s="11">
        <f t="shared" ref="G4:G22" si="0">(C4-E4)/E4</f>
        <v>5.1717373470764282E-4</v>
      </c>
      <c r="I4" s="15"/>
    </row>
    <row r="5" spans="1:9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 t="shared" si="0"/>
        <v>0</v>
      </c>
      <c r="I5" s="15"/>
    </row>
    <row r="6" spans="1:9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si="0"/>
        <v>0</v>
      </c>
      <c r="I6" s="15"/>
    </row>
    <row r="7" spans="1:9" x14ac:dyDescent="0.3">
      <c r="A7" s="5" t="s">
        <v>1</v>
      </c>
      <c r="B7" s="5"/>
      <c r="C7" s="6">
        <v>0.5</v>
      </c>
      <c r="D7" s="5"/>
      <c r="E7" s="6">
        <v>0.5</v>
      </c>
      <c r="F7" s="5"/>
      <c r="G7" s="7">
        <f t="shared" si="0"/>
        <v>0</v>
      </c>
      <c r="I7" s="15">
        <f>SUM('[5]Marzo 29'!I7)</f>
        <v>346</v>
      </c>
    </row>
    <row r="8" spans="1:9" x14ac:dyDescent="0.3">
      <c r="A8" s="5" t="s">
        <v>2</v>
      </c>
      <c r="B8" s="5"/>
      <c r="C8" s="6">
        <v>0.5</v>
      </c>
      <c r="D8" s="5"/>
      <c r="E8" s="6">
        <v>0.5</v>
      </c>
      <c r="F8" s="5"/>
      <c r="G8" s="7">
        <f t="shared" si="0"/>
        <v>0</v>
      </c>
      <c r="I8" s="15">
        <f>SUM('[5]Marzo 27'!I8)</f>
        <v>3922.5</v>
      </c>
    </row>
    <row r="9" spans="1:9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15">
        <f>SUM('[5]Marzo 27'!I9,'[5]Marzo 29'!I9,'[5]Marzo 30'!I9,'[5]Marzo 31'!I9)</f>
        <v>1269000</v>
      </c>
    </row>
    <row r="10" spans="1:9" x14ac:dyDescent="0.3">
      <c r="A10" s="13" t="s">
        <v>4</v>
      </c>
      <c r="B10" s="13"/>
      <c r="C10" s="14">
        <v>68</v>
      </c>
      <c r="D10" s="13"/>
      <c r="E10" s="14">
        <v>70</v>
      </c>
      <c r="F10" s="13"/>
      <c r="G10" s="12">
        <f t="shared" si="0"/>
        <v>-2.8571428571428571E-2</v>
      </c>
      <c r="I10" s="15">
        <f>SUM('[5]Marzo 30'!I10)</f>
        <v>4080</v>
      </c>
    </row>
    <row r="11" spans="1:9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15"/>
    </row>
    <row r="12" spans="1:9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15"/>
    </row>
    <row r="13" spans="1:9" x14ac:dyDescent="0.3">
      <c r="A13" s="13" t="s">
        <v>7</v>
      </c>
      <c r="B13" s="13"/>
      <c r="C13" s="14">
        <v>2.0499999999999998</v>
      </c>
      <c r="D13" s="13"/>
      <c r="E13" s="14">
        <v>2.1800000000000002</v>
      </c>
      <c r="F13" s="13"/>
      <c r="G13" s="12">
        <f t="shared" si="0"/>
        <v>-5.9633027522935929E-2</v>
      </c>
      <c r="I13" s="15">
        <f>SUM('[5]Marzo 27'!I13,'[5]Marzo 28'!I13,'[5]Marzo 29'!I13,'[5]Marzo 30'!I13,'[5]Marzo 31'!I13)</f>
        <v>2385245.08</v>
      </c>
    </row>
    <row r="14" spans="1:9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31">
        <f>SUM('[5]Marzo 28'!I14,'[5]Marzo 29'!I14,'[5]Marzo 31'!I14)</f>
        <v>8002.7999999999993</v>
      </c>
    </row>
    <row r="15" spans="1:9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15"/>
    </row>
    <row r="16" spans="1:9" x14ac:dyDescent="0.3">
      <c r="A16" s="13" t="s">
        <v>10</v>
      </c>
      <c r="B16" s="13"/>
      <c r="C16" s="14">
        <v>65</v>
      </c>
      <c r="D16" s="13"/>
      <c r="E16" s="14">
        <v>67.5</v>
      </c>
      <c r="F16" s="13"/>
      <c r="G16" s="12">
        <f t="shared" si="0"/>
        <v>-3.7037037037037035E-2</v>
      </c>
      <c r="I16" s="15">
        <f>SUM('[5]Marzo 29'!I16,'[5]Marzo 30'!I16)</f>
        <v>1306336.5</v>
      </c>
    </row>
    <row r="17" spans="1:12" x14ac:dyDescent="0.3">
      <c r="A17" s="5" t="s">
        <v>16</v>
      </c>
      <c r="B17" s="5"/>
      <c r="C17" s="6">
        <v>5</v>
      </c>
      <c r="D17" s="5"/>
      <c r="E17" s="6">
        <v>5</v>
      </c>
      <c r="F17" s="5"/>
      <c r="G17" s="7">
        <f t="shared" si="0"/>
        <v>0</v>
      </c>
      <c r="I17" s="15"/>
    </row>
    <row r="18" spans="1:12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15"/>
    </row>
    <row r="19" spans="1:12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15"/>
    </row>
    <row r="20" spans="1:12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15"/>
      <c r="L20" s="16"/>
    </row>
    <row r="21" spans="1:12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  <c r="I21" s="15"/>
    </row>
    <row r="22" spans="1:12" x14ac:dyDescent="0.3">
      <c r="A22" t="s">
        <v>15</v>
      </c>
      <c r="C22" s="1">
        <v>6.05</v>
      </c>
      <c r="E22" s="1">
        <v>6.05</v>
      </c>
      <c r="G22" s="3">
        <f t="shared" si="0"/>
        <v>0</v>
      </c>
      <c r="I22" s="15"/>
    </row>
    <row r="23" spans="1:12" x14ac:dyDescent="0.3">
      <c r="A23" t="s">
        <v>24</v>
      </c>
      <c r="I23" s="15">
        <f>SUM('[5]Marzo 30'!I23,'[5]Marzo 31'!I23)</f>
        <v>12407.2</v>
      </c>
    </row>
    <row r="24" spans="1:12" x14ac:dyDescent="0.3">
      <c r="A24" s="8"/>
      <c r="B24" s="1"/>
      <c r="I24" s="30">
        <f>SUM(I5:I23)</f>
        <v>4989340.08</v>
      </c>
    </row>
    <row r="25" spans="1:12" x14ac:dyDescent="0.3">
      <c r="J25" s="16"/>
    </row>
    <row r="26" spans="1:12" x14ac:dyDescent="0.3">
      <c r="J26" s="16"/>
    </row>
    <row r="40" spans="3:3" x14ac:dyDescent="0.3">
      <c r="C40" t="s">
        <v>25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Marzo2017</vt:lpstr>
      <vt:lpstr>S9</vt:lpstr>
      <vt:lpstr>S10</vt:lpstr>
      <vt:lpstr>S11</vt:lpstr>
      <vt:lpstr>S12</vt:lpstr>
      <vt:lpstr>S13</vt:lpstr>
      <vt:lpstr>CNA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2017-06-26T16:26:28Z</dcterms:modified>
</cp:coreProperties>
</file>